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Realizace_Výsadby ad." sheetId="1" r:id="rId1"/>
    <sheet name="List3" sheetId="2" r:id="rId2"/>
    <sheet name="Příloha_4_řezy" sheetId="3" state="hidden" r:id="rId3"/>
  </sheets>
  <definedNames>
    <definedName name="cisloobjektu">#REF!</definedName>
    <definedName name="cislostavby">#REF!</definedName>
    <definedName name="Datum">#REF!</definedName>
    <definedName name="Dil">#REF!</definedName>
    <definedName name="Dodavka">"$Rekapitulace.$#REF!$#REF!"</definedName>
    <definedName name="HSV">"$Rekapitulace.$#REF!$#REF!"</definedName>
    <definedName name="HZS">"$Rekapitulace.$#REF!$#REF!"</definedName>
    <definedName name="JKSO">#REF!</definedName>
    <definedName name="MJ">#REF!</definedName>
    <definedName name="Mont">"$Rekapitulace.$#REF!$#REF!"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'Realizace_Výsadby ad.'!$A$1:$G$151</definedName>
    <definedName name="PocetMJ">#REF!</definedName>
    <definedName name="Poznamka">#REF!</definedName>
    <definedName name="Projektant">#REF!</definedName>
    <definedName name="PSV">"$Rekapitulace.$#REF!$#REF!"</definedName>
    <definedName name="SazbaDPH1">#REF!</definedName>
    <definedName name="SazbaDPH2">"$'Krycí list'.$#REF!$#REF!"</definedName>
    <definedName name="SloupecCC">'Realizace_Výsadby ad.'!$G$6</definedName>
    <definedName name="SloupecCisloPol">'Realizace_Výsadby ad.'!$B$6</definedName>
    <definedName name="SloupecJC">'Realizace_Výsadby ad.'!$F$6</definedName>
    <definedName name="SloupecMJ">'Realizace_Výsadby ad.'!$D$6</definedName>
    <definedName name="SloupecMnozstvi">'Realizace_Výsadby ad.'!$E$6</definedName>
    <definedName name="SloupecNazPol">'Realizace_Výsadby ad.'!$C$6</definedName>
    <definedName name="SloupecPC">'Realizace_Výsadby ad.'!$A$6</definedName>
    <definedName name="VRN">#REF!</definedName>
    <definedName name="VRNproc">#REF!</definedName>
    <definedName name="VRNzakl">#REF!</definedName>
    <definedName name="Zakazka">#REF!</definedName>
    <definedName name="Zaklad22">"$'Krycí list'.$#REF!$#REF!"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<sst xmlns="http://schemas.openxmlformats.org/spreadsheetml/2006/main" count="4119" uniqueCount="731">
  <si>
    <t xml:space="preserve">Položkový rozpočet </t>
  </si>
  <si>
    <t>Stavba :</t>
  </si>
  <si>
    <t>Rozpočet:</t>
  </si>
  <si>
    <t>Objekt :</t>
  </si>
  <si>
    <t>Vypracováno dle Katalogu popisů a směrných cen stavebních prací ÚRS Praha 2018, 2016
800-1Zemní práce 
823-1 Plochy a úprava území 
823 – 2 Rekultivace 
NOO 2019, MŽP
Rostlinný  materiál naceněn dle www.zelene.info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</si>
  <si>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</si>
  <si>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</si>
  <si>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</si>
  <si>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</si>
  <si>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</si>
  <si>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</si>
  <si>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</si>
  <si>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</si>
  <si>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</si>
  <si>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Přípravné práce, výsadby, dokončovací práce</t>
  </si>
  <si>
    <t>Květnatá louka</t>
  </si>
  <si>
    <t>184 80-2111</t>
  </si>
  <si>
    <r>
      <rPr>
        <sz val="8"/>
        <color indexed="8"/>
        <rFont val="arial"/>
        <family val="2"/>
      </rPr>
      <t xml:space="preserve">Chemické odplevelení půdy před založneím kultury o výměře jednotlivě přes 20 m2 v rovině nebo na svahu do 1:5, postřikem na široko            
</t>
    </r>
    <r>
      <rPr>
        <sz val="8"/>
        <color indexed="10"/>
        <rFont val="arial"/>
        <family val="2"/>
      </rPr>
      <t>Pro všechny upravované plochy</t>
    </r>
    <r>
      <rPr>
        <b/>
        <sz val="8"/>
        <color indexed="10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četnost 2x</t>
    </r>
  </si>
  <si>
    <t>m2</t>
  </si>
  <si>
    <t xml:space="preserve">MAT </t>
  </si>
  <si>
    <t>l</t>
  </si>
  <si>
    <t>181 15-1321</t>
  </si>
  <si>
    <r>
      <rPr>
        <sz val="8"/>
        <color indexed="8"/>
        <rFont val="arial"/>
        <family val="2"/>
      </rPr>
      <t xml:space="preserve">Plošná úprava terénu pro setí trávníku
</t>
    </r>
    <r>
      <rPr>
        <sz val="8"/>
        <color indexed="30"/>
        <rFont val="Arial"/>
        <family val="2"/>
      </rPr>
      <t>Při nerovnostech terénu přes 100 do 150 mm</t>
    </r>
  </si>
  <si>
    <t>181 41-1131</t>
  </si>
  <si>
    <r>
      <rPr>
        <sz val="8"/>
        <color indexed="8"/>
        <rFont val="arial"/>
        <family val="2"/>
      </rPr>
      <t xml:space="preserve">Založení trávníku na půdě předem připravené plochy do 1000 m2 výsevem včetně utažení parkového v rovně nebo na svahu do 1:5
</t>
    </r>
    <r>
      <rPr>
        <sz val="8"/>
        <color indexed="30"/>
        <rFont val="Arial"/>
        <family val="2"/>
      </rPr>
      <t>vč. nákladů na pokosení, naložení a odvod odpadu do 20 km se složením</t>
    </r>
  </si>
  <si>
    <t>185 80-3211</t>
  </si>
  <si>
    <t>Uválcování travního semene při zasetí v rovině</t>
  </si>
  <si>
    <t>g</t>
  </si>
  <si>
    <t>185 80-4312</t>
  </si>
  <si>
    <t>Zalití rostlin vodou přes 20 m2</t>
  </si>
  <si>
    <r>
      <rPr>
        <sz val="8"/>
        <color indexed="8"/>
        <rFont val="arial"/>
        <family val="2"/>
      </rPr>
      <t xml:space="preserve">Voda
</t>
    </r>
    <r>
      <rPr>
        <sz val="8"/>
        <color indexed="30"/>
        <rFont val="Arial"/>
        <family val="2"/>
      </rPr>
      <t>35 l / 1 m2 / týdně</t>
    </r>
  </si>
  <si>
    <t>m3</t>
  </si>
  <si>
    <t>Stromy</t>
  </si>
  <si>
    <t>R</t>
  </si>
  <si>
    <t>Práce při realizaci - vytyčení výsadeb v ploše vč. Vytyčovacích kolíků</t>
  </si>
  <si>
    <t>h</t>
  </si>
  <si>
    <t>183 10-1221</t>
  </si>
  <si>
    <r>
      <rPr>
        <sz val="8"/>
        <color indexed="8"/>
        <rFont val="arial"/>
        <family val="2"/>
      </rPr>
      <t xml:space="preserve">Hloub. Jamek s výměnou 50% půdy přes 0,4 do 1 m3
</t>
    </r>
    <r>
      <rPr>
        <sz val="8"/>
        <color indexed="10"/>
        <rFont val="arial"/>
        <family val="2"/>
      </rPr>
      <t>Pro ZB</t>
    </r>
  </si>
  <si>
    <t>ks</t>
  </si>
  <si>
    <t>184 10-2116</t>
  </si>
  <si>
    <t>Výsadba dřeviny s balem do předem vyhl. Jamky se zalitím v rovině nebo na svahu do 1:5, při prům. Balu do 800 mm</t>
  </si>
  <si>
    <t>185 21-5112</t>
  </si>
  <si>
    <r>
      <rPr>
        <sz val="8"/>
        <rFont val="Arial"/>
        <family val="2"/>
      </rPr>
      <t xml:space="preserve">Ukotvení dřeviny kůly – jedním kůlem, průměr 7 cm, délka kůlů přes 1 do  2 m 
</t>
    </r>
    <r>
      <rPr>
        <sz val="8"/>
        <color indexed="10"/>
        <rFont val="Arial"/>
        <family val="2"/>
      </rPr>
      <t>Jehličnaté stromy</t>
    </r>
  </si>
  <si>
    <t>Kůly pro ukotvení dřevin, kůl frézovaný s fazetou se špicí, délka do 3 m, průměr 7 cm</t>
  </si>
  <si>
    <t>Jehličnaté – 1 ks</t>
  </si>
  <si>
    <t>Úvazek (popruh) pro uchycení stromu ke kůlu tl. 1mm, šířka 20mm</t>
  </si>
  <si>
    <t>m</t>
  </si>
  <si>
    <t>1 m – strom jehličnatý</t>
  </si>
  <si>
    <t>184 21-5412</t>
  </si>
  <si>
    <r>
      <rPr>
        <sz val="8"/>
        <color indexed="8"/>
        <rFont val="arial"/>
        <family val="2"/>
      </rPr>
      <t xml:space="preserve">Zhotovení závlahové mísy u soliterních dřevin v rovině nebo na svahu do 1:5, o prům. Mísy 1 m
</t>
    </r>
    <r>
      <rPr>
        <sz val="8"/>
        <color indexed="10"/>
        <rFont val="arial"/>
        <family val="2"/>
      </rPr>
      <t>Pro jehličnaté</t>
    </r>
  </si>
  <si>
    <t>185 80-2114</t>
  </si>
  <si>
    <t xml:space="preserve">Hnojení umělým hnojivem k jednotlivým rostlinám v rovině </t>
  </si>
  <si>
    <t>t</t>
  </si>
  <si>
    <t>ke stromu 5 tablet, hmotnost tabl. 10 g</t>
  </si>
  <si>
    <t>kg</t>
  </si>
  <si>
    <r>
      <rPr>
        <sz val="8"/>
        <color indexed="8"/>
        <rFont val="arial"/>
        <family val="2"/>
      </rPr>
      <t xml:space="preserve">Symbion Symbivit mykorhizní houby po 10 kg
</t>
    </r>
    <r>
      <rPr>
        <sz val="8"/>
        <color indexed="30"/>
        <rFont val="Arial"/>
        <family val="2"/>
      </rPr>
      <t>pro výsadbu stromů - 10 dkg/ strom:10*6*0,01</t>
    </r>
  </si>
  <si>
    <t>Tabletové hnojivo dlouhodobé např. Silvamix</t>
  </si>
  <si>
    <t>stromy – ke každému stromu 5 tablet, hmotnost tablety 10 g</t>
  </si>
  <si>
    <t>185 80-4311</t>
  </si>
  <si>
    <t>Zalití rostlin vodou jednotlivě do 20 m2</t>
  </si>
  <si>
    <t>zálivka stromů při výsadbě 100 l/ks</t>
  </si>
  <si>
    <t>Voda</t>
  </si>
  <si>
    <t>Substrát zahradnický pro výměnu zeminy při výsadbě:</t>
  </si>
  <si>
    <t>objem výkopu 0,4 m3/ks, výměna 50%</t>
  </si>
  <si>
    <t>998 23-1311</t>
  </si>
  <si>
    <t>Přesun hmot pro sadovnické účely strojně (0,2t/ks), dopravní vzdálenost do 5000 m</t>
  </si>
  <si>
    <t>MATERIÁL STROMY</t>
  </si>
  <si>
    <t>Pinus leucodermis ´Malinki´, v. 60-80 cm, ZB</t>
  </si>
  <si>
    <t>MAT ERIÁL</t>
  </si>
  <si>
    <t>Pinus mugo ´Mughus´, v 30-40 cm, ZB</t>
  </si>
  <si>
    <t>STROMY</t>
  </si>
  <si>
    <t>Pinus mugo ´Winter Gold´, v. 60-80 cm, ZB</t>
  </si>
  <si>
    <t>Pinus sylvestris ´Albyns´, v 40 – 60 cm, ZB</t>
  </si>
  <si>
    <t>Taxus baccata ´David´, v 60-80 cm, ZB</t>
  </si>
  <si>
    <t>Práce při realizaci - vytyčení výsadeb v ploše vč. Vytyč. Materiálu</t>
  </si>
  <si>
    <t>183 20-5121</t>
  </si>
  <si>
    <r>
      <rPr>
        <sz val="8"/>
        <color indexed="8"/>
        <rFont val="arial"/>
        <family val="2"/>
      </rPr>
      <t xml:space="preserve">Založení záhonu pro výsadbu rostlin v rovině/svah 1:5, na starém trávníku
</t>
    </r>
    <r>
      <rPr>
        <sz val="8"/>
        <color indexed="10"/>
        <rFont val="arial"/>
        <family val="2"/>
      </rPr>
      <t>Pro záhon A, E</t>
    </r>
  </si>
  <si>
    <t>111 30-1111</t>
  </si>
  <si>
    <r>
      <rPr>
        <sz val="8"/>
        <color indexed="8"/>
        <rFont val="arial"/>
        <family val="2"/>
      </rPr>
      <t xml:space="preserve">Sejmutí drnu tl. Do 100 mm 
</t>
    </r>
    <r>
      <rPr>
        <sz val="8"/>
        <color indexed="10"/>
        <rFont val="arial"/>
        <family val="2"/>
      </rPr>
      <t xml:space="preserve">Odrytí hrany záhonu mezí plochou pro výsadbu keřů a trávníkem
</t>
    </r>
    <r>
      <rPr>
        <sz val="8"/>
        <color indexed="30"/>
        <rFont val="Arial"/>
        <family val="2"/>
      </rPr>
      <t>Uložení odpadu do záhonu</t>
    </r>
  </si>
  <si>
    <t>183 10-1214</t>
  </si>
  <si>
    <r>
      <rPr>
        <sz val="8"/>
        <color indexed="8"/>
        <rFont val="arial"/>
        <family val="2"/>
      </rPr>
      <t xml:space="preserve">Hloub. jamek s výměnou 50% půdy od 0,05 do 0,125 m3
</t>
    </r>
    <r>
      <rPr>
        <sz val="8"/>
        <color indexed="10"/>
        <rFont val="arial"/>
        <family val="2"/>
      </rPr>
      <t>Pro keře</t>
    </r>
  </si>
  <si>
    <t>184 10-2211</t>
  </si>
  <si>
    <t>Výsadba keře bez balu výšky do 1 m, v rovině v terénu</t>
  </si>
  <si>
    <t>184 91-1421</t>
  </si>
  <si>
    <t>Mulčování vysazených rostlin mulčovací kůrou tl. Do 100 mm</t>
  </si>
  <si>
    <t>keře</t>
  </si>
  <si>
    <t>Keře - ke každému keři 2 tablety, hmotnost tablety 10 g</t>
  </si>
  <si>
    <t>Zalití rostlin vodou jednotlivě přes 20 m2</t>
  </si>
  <si>
    <t>zálivka keřů při výsadbě 10 l/ks</t>
  </si>
  <si>
    <t>Kg</t>
  </si>
  <si>
    <t>keře - ke každému keři 2 tablety</t>
  </si>
  <si>
    <t>Keře - objem výkopu 0,125 m3/ks, výměna 50%</t>
  </si>
  <si>
    <t>Kůra mulčovací VL</t>
  </si>
  <si>
    <r>
      <rPr>
        <sz val="8"/>
        <color indexed="30"/>
        <rFont val="Arial"/>
        <family val="2"/>
      </rPr>
      <t xml:space="preserve">v tloušťce 0,10 m, 
</t>
    </r>
    <r>
      <rPr>
        <sz val="8"/>
        <color indexed="10"/>
        <rFont val="arial"/>
        <family val="2"/>
      </rPr>
      <t>Pro záhon A, E</t>
    </r>
  </si>
  <si>
    <t>MATERIÁL
 KEŘE</t>
  </si>
  <si>
    <t>Buddleja davidii, v. 60+</t>
  </si>
  <si>
    <t>Caryopteris x clandonensis  'Heavenly blue', v. 60+</t>
  </si>
  <si>
    <t>Cornus kousa ´Chinensis´, v. 80-100</t>
  </si>
  <si>
    <t>Cornus mas, v. 80+</t>
  </si>
  <si>
    <t>Corylus avellana, v. 80+</t>
  </si>
  <si>
    <t>Crataegus monogyna, v 80-100</t>
  </si>
  <si>
    <t>Euonymus europaeus, v. 60+</t>
  </si>
  <si>
    <t>Forsythia x intermedia ´Maluch´, v. 40-60</t>
  </si>
  <si>
    <t>Frangula alnus, v. 80+</t>
  </si>
  <si>
    <t>Hydrangea paniculata ´Limelight´, v. 40-60</t>
  </si>
  <si>
    <t>Hydrangea paniculata ´Grandiflora´v. 40-60</t>
  </si>
  <si>
    <t>Paeonina suffruticosa - růžový kv., v. 40-60</t>
  </si>
  <si>
    <t>Rosa rugosav. 60+</t>
  </si>
  <si>
    <t>Sambucus nigra, v. 60+</t>
  </si>
  <si>
    <t>Staphylea pinnata, v  80+</t>
  </si>
  <si>
    <t>Swida sanguinea, v. 60-80</t>
  </si>
  <si>
    <t>Viburnum farrerii, v. 80+</t>
  </si>
  <si>
    <t>Viburnum lantana, v. 80+</t>
  </si>
  <si>
    <t>Viburnum opulus, v. 80+</t>
  </si>
  <si>
    <t>916 33-1112</t>
  </si>
  <si>
    <t xml:space="preserve">Instalace ocelového obrubníku vč.  Kotvení </t>
  </si>
  <si>
    <t>183 11-1212</t>
  </si>
  <si>
    <t>Hloub. jamek s výměnou 50% půdy do 0,005 m3</t>
  </si>
  <si>
    <t>183 21-1312</t>
  </si>
  <si>
    <t>Výsadba květin 
Trvalky, trávy, cibuloviny, vodní</t>
  </si>
  <si>
    <t>Pouze trvalky - ke každém trvalce 1 tabl., hmotnost tablety 10 g</t>
  </si>
  <si>
    <t>Trvalky -1 tabl. (traviny, cibuloviny, vodní bez hnojení)</t>
  </si>
  <si>
    <t>Koš, pytel pro výsadbu pod vodní hladinu</t>
  </si>
  <si>
    <t>Kamenivo pro zatížení pytlů pod vodní hladinou, rl. 32/64</t>
  </si>
  <si>
    <t>instalace pytlů, košů pod vodní hladinu vč. Materiálu pro přichycení</t>
  </si>
  <si>
    <t>MATERIÁL
TRVALKY
Záhon A</t>
  </si>
  <si>
    <t>Agastache hybride ´Blue Adder´, K9+</t>
  </si>
  <si>
    <r>
      <rPr>
        <sz val="8"/>
        <rFont val="Arial"/>
        <family val="2"/>
      </rPr>
      <t>Astrantia major ´Claret´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</si>
  <si>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Helichrysum italicum ´Aladin´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</si>
  <si>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Hyssopus officinalis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</si>
  <si>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Melissa officinalis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</si>
  <si>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Mentha spicata ´Marokko´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</si>
  <si>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Origanum vulgare ´Diabolo´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</si>
  <si>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Salvia officinalis ´Culinaria´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</si>
  <si>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Thymus serphyllum</t>
    </r>
    <r>
      <rPr>
        <sz val="8"/>
        <rFont val="Arial"/>
        <family val="2"/>
      </rPr>
      <t>, K9+</t>
    </r>
  </si>
  <si>
    <t>MATERIÁL
TRVALKY
Záhon C</t>
  </si>
  <si>
    <r>
      <rPr>
        <sz val="8"/>
        <color indexed="8"/>
        <rFont val="arial"/>
        <family val="2"/>
      </rPr>
      <t>Sagina subulata</t>
    </r>
    <r>
      <rPr>
        <sz val="8"/>
        <color indexed="8"/>
        <rFont val="Arial"/>
        <family val="2"/>
      </rPr>
      <t>, K9+</t>
    </r>
  </si>
  <si>
    <t>MATERIÁL
TRVALKY
Záhon D</t>
  </si>
  <si>
    <t xml:space="preserve">Stratiotes aloides - plovoucí </t>
  </si>
  <si>
    <t>Trapa natans – plovoucí</t>
  </si>
  <si>
    <r>
      <rPr>
        <sz val="8"/>
        <rFont val="Arial"/>
        <family val="2"/>
      </rPr>
      <t>Butomus umbelatus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</si>
  <si>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Calla palustris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</si>
  <si>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Caltha palustris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</si>
  <si>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Carex acutiformis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</si>
  <si>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Iris laevigata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</si>
  <si>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Iris pseudacorus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</si>
  <si>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 xml:space="preserve">Manyanthes trifoliata 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</si>
  <si>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Nuphar lutea / stulík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</si>
  <si>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Nymphaea, 2 barvy, mrazuvzdorný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</si>
  <si>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Nymphoides peltata</t>
    </r>
    <r>
      <rPr>
        <sz val="8"/>
        <rFont val="Arial"/>
        <family val="2"/>
      </rPr>
      <t>, K9+</t>
    </r>
  </si>
  <si>
    <t>MATERIÁL
TRVALKY
Záhon E</t>
  </si>
  <si>
    <r>
      <rPr>
        <sz val="8"/>
        <rFont val="Arial"/>
        <family val="2"/>
      </rPr>
      <t>Anemone hupehensis ´Praecox´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</si>
  <si>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Arabis caucasica ´Little Treasure White´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</si>
  <si>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Aster alpinus ´Violet´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</si>
  <si>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Brunnera macrophylla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</si>
  <si>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Calamintha nepeta ssp. nepeta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</si>
  <si>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 xml:space="preserve">Centranthus rubeer 'Coccineus' 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</si>
  <si>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Iris versicolor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</si>
  <si>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Lysimachia punctata / podrost keřů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</si>
  <si>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Myosotis palustris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</si>
  <si>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Origanum vulgare ´Goldtaler´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</si>
  <si>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Phlox subulata ´Amazing Grace´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</si>
  <si>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Rudbeckia fulgida ´Goldsturm´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</si>
  <si>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Thymus praecox ´Coccineus´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</si>
  <si>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Thymus serphyllum ´Albus´</t>
    </r>
    <r>
      <rPr>
        <sz val="8"/>
        <rFont val="Arial"/>
        <family val="2"/>
      </rPr>
      <t>, K9+</t>
    </r>
  </si>
  <si>
    <r>
      <rPr>
        <sz val="8"/>
        <rFont val="Arial"/>
        <family val="2"/>
      </rPr>
      <t>Thymus praecox var. pseudolanuginosus</t>
    </r>
    <r>
      <rPr>
        <sz val="8"/>
        <rFont val="Arial"/>
        <family val="2"/>
      </rPr>
      <t>, K9+</t>
    </r>
  </si>
  <si>
    <t>MATERIÁL
TRAVINY
Záhon E</t>
  </si>
  <si>
    <r>
      <rPr>
        <sz val="8"/>
        <rFont val="Arial"/>
        <family val="2"/>
      </rPr>
      <t>Calamagrostis acutiflora ´Karl Foerster´</t>
    </r>
    <r>
      <rPr>
        <sz val="8"/>
        <rFont val="Arial"/>
        <family val="2"/>
      </rPr>
      <t>, K12+</t>
    </r>
  </si>
  <si>
    <r>
      <rPr>
        <sz val="8"/>
        <rFont val="Arial"/>
        <family val="2"/>
      </rPr>
      <t>Panicum virgatum ´Rotstrahlbusch´</t>
    </r>
    <r>
      <rPr>
        <sz val="8"/>
        <rFont val="Arial"/>
        <family val="2"/>
      </rPr>
      <t>, K12+</t>
    </r>
  </si>
  <si>
    <r>
      <rPr>
        <sz val="8"/>
        <rFont val="Arial"/>
        <family val="2"/>
      </rPr>
      <t>Deschampsia caespitosa ´Goldschleier´</t>
    </r>
    <r>
      <rPr>
        <sz val="8"/>
        <rFont val="Arial"/>
        <family val="2"/>
      </rPr>
      <t>, K12+</t>
    </r>
  </si>
  <si>
    <r>
      <rPr>
        <sz val="8"/>
        <rFont val="Arial"/>
        <family val="2"/>
      </rPr>
      <t>Pennisetum alupecuroides ´Hameln´</t>
    </r>
    <r>
      <rPr>
        <sz val="8"/>
        <rFont val="Arial"/>
        <family val="2"/>
      </rPr>
      <t>, K12+</t>
    </r>
  </si>
  <si>
    <r>
      <rPr>
        <sz val="8"/>
        <rFont val="Arial"/>
        <family val="2"/>
      </rPr>
      <t>Pennisetum alupecuroides ´Herbstzauber´</t>
    </r>
    <r>
      <rPr>
        <sz val="8"/>
        <rFont val="Arial"/>
        <family val="2"/>
      </rPr>
      <t>, K12+</t>
    </r>
  </si>
  <si>
    <t>MATERIÁL
CIBULOVINY
Záhon E</t>
  </si>
  <si>
    <t>Allium neapolitanum, cib.</t>
  </si>
  <si>
    <t>Allium angulosum ´Summer Beauty´, cib.</t>
  </si>
  <si>
    <t>Allium sphaerocephalum, cib.</t>
  </si>
  <si>
    <t>zálivka trvalek při výsadbě 2 l/ks</t>
  </si>
  <si>
    <t>Umístění informační cedulky</t>
  </si>
  <si>
    <r>
      <rPr>
        <sz val="8"/>
        <color indexed="8"/>
        <rFont val="arial"/>
        <family val="2"/>
      </rPr>
      <t xml:space="preserve">Informační cedulky označující sortiment rostlin
</t>
    </r>
    <r>
      <rPr>
        <sz val="8"/>
        <color indexed="30"/>
        <rFont val="Arial"/>
        <family val="2"/>
      </rPr>
      <t>antikoroz. úprava kov + dřevěná cedulka, řezaná grafika</t>
    </r>
  </si>
  <si>
    <t>Celkem za</t>
  </si>
  <si>
    <t>2</t>
  </si>
  <si>
    <t>A / doplnění stávajících dřevin o bylinkový záhon</t>
  </si>
  <si>
    <t>32 m2 - mulčování, odrytí</t>
  </si>
  <si>
    <t>17 m - odrytí hrany</t>
  </si>
  <si>
    <t>S14 Azalea - ponechat na dožití</t>
  </si>
  <si>
    <t>1x Caryopteris x clandonensis  'Heavenly blue'</t>
  </si>
  <si>
    <t>trvalky / bylinky</t>
  </si>
  <si>
    <t>3x</t>
  </si>
  <si>
    <t>Agastache hybride ´Blue Adder´</t>
  </si>
  <si>
    <t xml:space="preserve">12x </t>
  </si>
  <si>
    <t>Astrantia major ´Claret´</t>
  </si>
  <si>
    <t>Helichrysum italicum ´Aladin´</t>
  </si>
  <si>
    <t xml:space="preserve">3x </t>
  </si>
  <si>
    <t>Hyssopus officinalis</t>
  </si>
  <si>
    <t>Melissa officinalis</t>
  </si>
  <si>
    <t>Mentha spicata ´Marokko´</t>
  </si>
  <si>
    <t xml:space="preserve">5x </t>
  </si>
  <si>
    <t>Origanum vulgare ´Diabolo´</t>
  </si>
  <si>
    <t>6x</t>
  </si>
  <si>
    <t>Salvia officinalis ´Culinaria´</t>
  </si>
  <si>
    <t xml:space="preserve">10x </t>
  </si>
  <si>
    <t>Thymus serphyllum</t>
  </si>
  <si>
    <t>B / květnatá louka</t>
  </si>
  <si>
    <t>120 m2</t>
  </si>
  <si>
    <t>regionální travní směs Bělokarpatská rozkvetlá louka (50 % bylin) - ČSOP Bílé Karpaty</t>
  </si>
  <si>
    <t>+ informační tabule</t>
  </si>
  <si>
    <t>C / šlapákový chodník</t>
  </si>
  <si>
    <t>22 m2</t>
  </si>
  <si>
    <t>štěrkové lože</t>
  </si>
  <si>
    <t>kolem vody výsadba 25 ks Sagina subulata do spár</t>
  </si>
  <si>
    <t>při malých spárách možno rozdělit sazenice na 50 ks</t>
  </si>
  <si>
    <t>D / vodní plocha</t>
  </si>
  <si>
    <t>60 m2</t>
  </si>
  <si>
    <t>13 ks košů / pytlů pro výsadbu vč. uchycení</t>
  </si>
  <si>
    <t>štěrk / kámen pro zatížení</t>
  </si>
  <si>
    <t>plovoucí rostliny</t>
  </si>
  <si>
    <t xml:space="preserve">2x </t>
  </si>
  <si>
    <t>Trapa natans - plovoucí</t>
  </si>
  <si>
    <t>výsadba do košů</t>
  </si>
  <si>
    <t>Butomus umbelatus</t>
  </si>
  <si>
    <t>Calla palustris</t>
  </si>
  <si>
    <t>Caltha palustris</t>
  </si>
  <si>
    <t xml:space="preserve">8x </t>
  </si>
  <si>
    <t>Carex acutiformis</t>
  </si>
  <si>
    <t>Iris laevigata</t>
  </si>
  <si>
    <t>Iris pseudacorus</t>
  </si>
  <si>
    <t xml:space="preserve">6x </t>
  </si>
  <si>
    <t xml:space="preserve">Manyanthes trifoliata </t>
  </si>
  <si>
    <t xml:space="preserve">1x </t>
  </si>
  <si>
    <t>Nuphar lutea / stulík</t>
  </si>
  <si>
    <t>2x</t>
  </si>
  <si>
    <t>Nymphaea, 2 barvy, mrazuvzdorný</t>
  </si>
  <si>
    <t>Nymphoides peltata</t>
  </si>
  <si>
    <t>E / domácí keře, kvetoucí keře, trvalky</t>
  </si>
  <si>
    <t>226 m2, mulčování 10 cm</t>
  </si>
  <si>
    <t>- 3 ks soliterní kámen + informační tabule</t>
  </si>
  <si>
    <t>- S14 - ideálně ponechat</t>
  </si>
  <si>
    <t>- zídka 0,75 x 15,5 m, výška 0 - 100</t>
  </si>
  <si>
    <t>- 26 m -  záhonová obruba pozink, výška 70 mm, tl. 3 mm, kotveno roxory 4 ks na 1 m (104 ks) tl. 6 mm</t>
  </si>
  <si>
    <t>trvalky</t>
  </si>
  <si>
    <t xml:space="preserve">18x </t>
  </si>
  <si>
    <t>Anemone hupehensis ´Praecox´</t>
  </si>
  <si>
    <t xml:space="preserve">21x </t>
  </si>
  <si>
    <t>Arabis caucasica ´Little Treasure White´</t>
  </si>
  <si>
    <t>14x</t>
  </si>
  <si>
    <t>Aster alpinus ´Violet´</t>
  </si>
  <si>
    <t>Brunnera macrophylla</t>
  </si>
  <si>
    <t xml:space="preserve">14x </t>
  </si>
  <si>
    <t>Calamintha nepeta ssp. nepeta</t>
  </si>
  <si>
    <t>5x</t>
  </si>
  <si>
    <t xml:space="preserve">Centranthus rubeer 'Coccineus' </t>
  </si>
  <si>
    <t>Iris versicolor</t>
  </si>
  <si>
    <t>30x</t>
  </si>
  <si>
    <t>Lysimachia punctata / podrost keřů</t>
  </si>
  <si>
    <t>Myosotis palustris</t>
  </si>
  <si>
    <t>Origanum vulgare ´Goldtaler´</t>
  </si>
  <si>
    <t>Phlox subulata ´Amazing Grace´</t>
  </si>
  <si>
    <t xml:space="preserve">27x </t>
  </si>
  <si>
    <t>Rudbeckia fulgida ´Goldsturm´</t>
  </si>
  <si>
    <t xml:space="preserve">15x </t>
  </si>
  <si>
    <t>Thymus praecox ´Coccineus´</t>
  </si>
  <si>
    <t>Thymus serphyllum ´Albus´</t>
  </si>
  <si>
    <t>Thymus praecox var. pseudolanuginosus</t>
  </si>
  <si>
    <t>okrasná trávy</t>
  </si>
  <si>
    <t xml:space="preserve">9x </t>
  </si>
  <si>
    <t>Calamagrostis acutiflora ´Karl Foerster´</t>
  </si>
  <si>
    <t>8x</t>
  </si>
  <si>
    <t>Panicum virgatum ´Rotstrahlbusch´</t>
  </si>
  <si>
    <t>Deschampsia caespitosa ´Goldschleier´</t>
  </si>
  <si>
    <t>Pennisetum alupecuroides ´Hameln´</t>
  </si>
  <si>
    <t>Pennisetum alupecuroides ´Herbstzauber´</t>
  </si>
  <si>
    <t>cibuloviny</t>
  </si>
  <si>
    <t>Allium neapolitanum</t>
  </si>
  <si>
    <t>Allium angulosum ´Summer Beauty´</t>
  </si>
  <si>
    <t>10x</t>
  </si>
  <si>
    <t>Allium sphaerocephalum</t>
  </si>
  <si>
    <t>4x</t>
  </si>
  <si>
    <t>Buddleja davidii</t>
  </si>
  <si>
    <t>Caryopteris x clandonensis  'Heavenly blue'</t>
  </si>
  <si>
    <t>1x</t>
  </si>
  <si>
    <t>Cornus kousa ´Chinensis´</t>
  </si>
  <si>
    <t>Cornus mas</t>
  </si>
  <si>
    <t>Corylus avellana</t>
  </si>
  <si>
    <t>Crataegus monogyna</t>
  </si>
  <si>
    <t>Euonymus europaeus</t>
  </si>
  <si>
    <t>9x</t>
  </si>
  <si>
    <t>Forsythia x intermedia ´Maluch´</t>
  </si>
  <si>
    <t>Frangula alnus</t>
  </si>
  <si>
    <t>Hydrangea paniculata ´Limelight´</t>
  </si>
  <si>
    <t>Hydrangea paniculata ´Grandiflora´</t>
  </si>
  <si>
    <t>Paeonina suffruticosa - růžový kv.</t>
  </si>
  <si>
    <t>Rosa rugosa</t>
  </si>
  <si>
    <t>Sambucus nigra</t>
  </si>
  <si>
    <t>Staphylea pinnata</t>
  </si>
  <si>
    <t>Swida sanguinea</t>
  </si>
  <si>
    <t>Viburnum farrerii</t>
  </si>
  <si>
    <t>Viburnum lantana</t>
  </si>
  <si>
    <t>Viburnum opulus</t>
  </si>
  <si>
    <t>stromy</t>
  </si>
  <si>
    <t>Pinus leucodermis ´Malinki´</t>
  </si>
  <si>
    <t>Pinus mugo ´Mughus´</t>
  </si>
  <si>
    <t>Pinus mugo ´Winter Gold´</t>
  </si>
  <si>
    <t>Pinus sylvestris ´Albyns´</t>
  </si>
  <si>
    <t>Taxus baccata ´David´</t>
  </si>
  <si>
    <t>Plocha</t>
  </si>
  <si>
    <t>Katastrální území</t>
  </si>
  <si>
    <t>Číslo v ploše</t>
  </si>
  <si>
    <t>Taxon latinsky</t>
  </si>
  <si>
    <t>Taxon česky</t>
  </si>
  <si>
    <t>Průměr kmene</t>
  </si>
  <si>
    <t>Obvod kmene</t>
  </si>
  <si>
    <t>Výška</t>
  </si>
  <si>
    <t>Spodní okraj koruny</t>
  </si>
  <si>
    <t>Průměr koruny</t>
  </si>
  <si>
    <t>Fyziologické stáří</t>
  </si>
  <si>
    <t>Perspektiva</t>
  </si>
  <si>
    <t>Vitalita</t>
  </si>
  <si>
    <t>Stabilita zlom</t>
  </si>
  <si>
    <t>Zdravotní stav</t>
  </si>
  <si>
    <t>Sadovnická hodnota</t>
  </si>
  <si>
    <t>Poznámka</t>
  </si>
  <si>
    <t>Technologie (Popis)</t>
  </si>
  <si>
    <t>Opakování</t>
  </si>
  <si>
    <t>Naléhavost</t>
  </si>
  <si>
    <t>Poznámka k práci</t>
  </si>
  <si>
    <t>Plocha koruny</t>
  </si>
  <si>
    <t>Průměr pařezu</t>
  </si>
  <si>
    <t>bezpečnostní řez</t>
  </si>
  <si>
    <t>zdravotní řez</t>
  </si>
  <si>
    <t>výchovný řez</t>
  </si>
  <si>
    <t>redukce obvodová + odstranění výmladků</t>
  </si>
  <si>
    <t>průjezdní výška</t>
  </si>
  <si>
    <t>lokální redukce</t>
  </si>
  <si>
    <t>Hrádek - lesopark</t>
  </si>
  <si>
    <t>Podklášteří</t>
  </si>
  <si>
    <t>A1</t>
  </si>
  <si>
    <t>Tilia cordata</t>
  </si>
  <si>
    <t>lípa malolistá</t>
  </si>
  <si>
    <t>4</t>
  </si>
  <si>
    <t>a</t>
  </si>
  <si>
    <t>Infekce kmene, sledovat.</t>
  </si>
  <si>
    <t>Řez bezpečnostní</t>
  </si>
  <si>
    <t>5</t>
  </si>
  <si>
    <t>3</t>
  </si>
  <si>
    <t>184 85-2114</t>
  </si>
  <si>
    <t>Úprava průjezdného či průchozího profilu</t>
  </si>
  <si>
    <t>Odstranění výmladků</t>
  </si>
  <si>
    <t>NOO 2019</t>
  </si>
  <si>
    <t>A2</t>
  </si>
  <si>
    <t>A3</t>
  </si>
  <si>
    <t>b</t>
  </si>
  <si>
    <t>Infekce kmene.</t>
  </si>
  <si>
    <t>184 85-2113</t>
  </si>
  <si>
    <t>A4</t>
  </si>
  <si>
    <t>Velké sekundární výhony po redukci v minulosti. Infekce větví.</t>
  </si>
  <si>
    <t>184 85-2116</t>
  </si>
  <si>
    <t>Lokální redukce z důvodu stabilizace</t>
  </si>
  <si>
    <t>Odlehčení nestabilních větví.</t>
  </si>
  <si>
    <t>A5</t>
  </si>
  <si>
    <t>Infekce báze kmene. Sledovat!</t>
  </si>
  <si>
    <t>Redukce obvodová</t>
  </si>
  <si>
    <t>10 procent.</t>
  </si>
  <si>
    <t>184 85-2416</t>
  </si>
  <si>
    <t>A6</t>
  </si>
  <si>
    <r>
      <rPr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>8</t>
    </r>
  </si>
  <si>
    <t>Infekce báze kmene.</t>
  </si>
  <si>
    <r>
      <rPr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>12</t>
    </r>
  </si>
  <si>
    <t>10</t>
  </si>
  <si>
    <r>
      <rPr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>14</t>
    </r>
  </si>
  <si>
    <r>
      <rPr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>15</t>
    </r>
  </si>
  <si>
    <t>Tilia platyphyllos</t>
  </si>
  <si>
    <t>lípa velkolistá</t>
  </si>
  <si>
    <t>Řez zdravotní</t>
  </si>
  <si>
    <t>184 85-2211</t>
  </si>
  <si>
    <r>
      <rPr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>16</t>
    </r>
  </si>
  <si>
    <t>V minulosti redukována koruna.</t>
  </si>
  <si>
    <r>
      <rPr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>21</t>
    </r>
  </si>
  <si>
    <t>Tlaková vidlice vyvíjející se.</t>
  </si>
  <si>
    <t>Potlačit tlakové větvení.</t>
  </si>
  <si>
    <t>184 85-2215</t>
  </si>
  <si>
    <t>A22</t>
  </si>
  <si>
    <t>184 85-2213</t>
  </si>
  <si>
    <t>A23</t>
  </si>
  <si>
    <t>Potlačit vyvíjející se tlakové vidlice i křížící se větve Infekce kmene.</t>
  </si>
  <si>
    <t>A24</t>
  </si>
  <si>
    <t>Infekce báze kmene - sledovat.</t>
  </si>
  <si>
    <t>184 85-2115</t>
  </si>
  <si>
    <t>A25</t>
  </si>
  <si>
    <t>Řez výchovný</t>
  </si>
  <si>
    <t>184 85-2313</t>
  </si>
  <si>
    <t>A26</t>
  </si>
  <si>
    <t>A27</t>
  </si>
  <si>
    <t>184 85-2212</t>
  </si>
  <si>
    <t>A29</t>
  </si>
  <si>
    <t>V minulosti redukována koruna - velké sekundární výhony.</t>
  </si>
  <si>
    <t>A30</t>
  </si>
  <si>
    <t>A31</t>
  </si>
  <si>
    <t>A32</t>
  </si>
  <si>
    <t>Potlačit slabší větev tlakové vidlice.</t>
  </si>
  <si>
    <t>184 85-2214</t>
  </si>
  <si>
    <t>A33</t>
  </si>
  <si>
    <t>Dutina ve kmeni.</t>
  </si>
  <si>
    <t>A34</t>
  </si>
  <si>
    <t>Infekce větví.</t>
  </si>
  <si>
    <t>A36</t>
  </si>
  <si>
    <t>Infekce kosterních větví od větvení.</t>
  </si>
  <si>
    <t>A37</t>
  </si>
  <si>
    <t>184 85-2413</t>
  </si>
  <si>
    <t>A38</t>
  </si>
  <si>
    <t>Infekce bázeci kmene, velká suchá větev.</t>
  </si>
  <si>
    <t>A40</t>
  </si>
  <si>
    <t>A41</t>
  </si>
  <si>
    <t>Trhliny. Infekce báze kmene.</t>
  </si>
  <si>
    <t>A42</t>
  </si>
  <si>
    <t>A43</t>
  </si>
  <si>
    <t>Infekce báze kmene. Poškození kořenů.</t>
  </si>
  <si>
    <t>A44</t>
  </si>
  <si>
    <t>Infekce kmene - sledovat. Trhliny.</t>
  </si>
  <si>
    <t>A45</t>
  </si>
  <si>
    <t>Potlačit slabší větev vyvíjející se tlakové vidlice.</t>
  </si>
  <si>
    <t>Potlačit tlakové větvení. Odlehčení nestabilních větví.</t>
  </si>
  <si>
    <t>A46</t>
  </si>
  <si>
    <t>Infekce kmene i větvení.  Trhliny.</t>
  </si>
  <si>
    <t>A48</t>
  </si>
  <si>
    <t>20 procent.</t>
  </si>
  <si>
    <t>184 85-2415</t>
  </si>
  <si>
    <t>A50</t>
  </si>
  <si>
    <t>Zavěšená větev v koruně.</t>
  </si>
  <si>
    <t>A52</t>
  </si>
  <si>
    <t>A54</t>
  </si>
  <si>
    <t>A56</t>
  </si>
  <si>
    <t>A57</t>
  </si>
  <si>
    <t>A58</t>
  </si>
  <si>
    <t>Tlaková vidlice v kosterním větvení, infekce kmene i větvení. Dutina ve kmeni.</t>
  </si>
  <si>
    <t>Odlehčení nestabilních větví. Potlačit tlakové větvení. 20 procent.</t>
  </si>
  <si>
    <t>A59</t>
  </si>
  <si>
    <t>Redukce poškozené kosterní větve.</t>
  </si>
  <si>
    <t>A60</t>
  </si>
  <si>
    <t>A61</t>
  </si>
  <si>
    <t>A62</t>
  </si>
  <si>
    <t>A63</t>
  </si>
  <si>
    <t>A64</t>
  </si>
  <si>
    <t>A67</t>
  </si>
  <si>
    <t>V minulosti redukována koruna. Infekce větví.</t>
  </si>
  <si>
    <t>A68</t>
  </si>
  <si>
    <t>Koruna výrazně redukována.</t>
  </si>
  <si>
    <t>A69</t>
  </si>
  <si>
    <t>A70</t>
  </si>
  <si>
    <t>A71</t>
  </si>
  <si>
    <t>184 85-2217</t>
  </si>
  <si>
    <t>A73</t>
  </si>
  <si>
    <t>184 85-2117</t>
  </si>
  <si>
    <t>A74</t>
  </si>
  <si>
    <t>A75</t>
  </si>
  <si>
    <t>A76</t>
  </si>
  <si>
    <t>A78</t>
  </si>
  <si>
    <t>A79</t>
  </si>
  <si>
    <t>A80</t>
  </si>
  <si>
    <t>A81</t>
  </si>
  <si>
    <t>184 85-2118</t>
  </si>
  <si>
    <t>A82</t>
  </si>
  <si>
    <t>184 85-2225</t>
  </si>
  <si>
    <t>A83</t>
  </si>
  <si>
    <t>A84</t>
  </si>
  <si>
    <t>184 85-2121</t>
  </si>
  <si>
    <t>A85</t>
  </si>
  <si>
    <t>A87</t>
  </si>
  <si>
    <t>Poškozené kořenové náběhy.</t>
  </si>
  <si>
    <t>A89</t>
  </si>
  <si>
    <t>A91</t>
  </si>
  <si>
    <t>184 85-2216</t>
  </si>
  <si>
    <t>A94</t>
  </si>
  <si>
    <t>A95</t>
  </si>
  <si>
    <t>A96</t>
  </si>
  <si>
    <t>Nakloněný kmen. Infekce větví.</t>
  </si>
  <si>
    <t>A101</t>
  </si>
  <si>
    <t>A102</t>
  </si>
  <si>
    <t>A103</t>
  </si>
  <si>
    <t>A104</t>
  </si>
  <si>
    <t>A105</t>
  </si>
  <si>
    <t>Infekce kmene. Dutina ve kmeni.</t>
  </si>
  <si>
    <t>A107</t>
  </si>
  <si>
    <t>A128</t>
  </si>
  <si>
    <t>A129</t>
  </si>
  <si>
    <t>A131</t>
  </si>
  <si>
    <t>Potlačit slabší větev vyvíjející se tlakové vidlice. Infekce kmene.</t>
  </si>
  <si>
    <t>A135</t>
  </si>
  <si>
    <t>Bez vrcholu, koruna v minulosti redukována - velké sekundární výhony.</t>
  </si>
  <si>
    <t>A136</t>
  </si>
  <si>
    <t>Pinus strobus</t>
  </si>
  <si>
    <t>borovice vejmutovka</t>
  </si>
  <si>
    <t>A139</t>
  </si>
  <si>
    <t>184 85-2218</t>
  </si>
  <si>
    <t>A140</t>
  </si>
  <si>
    <t>A142</t>
  </si>
  <si>
    <t>A146</t>
  </si>
  <si>
    <t>Výletové otvory.</t>
  </si>
  <si>
    <t>A149</t>
  </si>
  <si>
    <t>Potlačit slabší větev vyvíjející se tlakové vidlice. Výletové otvory od ptáků.</t>
  </si>
  <si>
    <t>Odlehčení nestabilních větví. Potlačit tlakové větvení.</t>
  </si>
  <si>
    <t>A151</t>
  </si>
  <si>
    <t>A154</t>
  </si>
  <si>
    <t>18485-2115</t>
  </si>
  <si>
    <t>A156</t>
  </si>
  <si>
    <t>A158</t>
  </si>
  <si>
    <t>Výletové otvory od ptáků.</t>
  </si>
  <si>
    <t>A161</t>
  </si>
  <si>
    <t>A162</t>
  </si>
  <si>
    <t>A164</t>
  </si>
  <si>
    <t>Nakloněný kmen.</t>
  </si>
  <si>
    <t>18485-2116</t>
  </si>
  <si>
    <t>A165</t>
  </si>
  <si>
    <t>A168</t>
  </si>
  <si>
    <t>84 85-2116</t>
  </si>
  <si>
    <t>A169</t>
  </si>
  <si>
    <t>A170</t>
  </si>
  <si>
    <t>A172</t>
  </si>
  <si>
    <t>A173</t>
  </si>
  <si>
    <t>A174</t>
  </si>
  <si>
    <t>A175</t>
  </si>
  <si>
    <t>Lokální redukce směrem k překážce</t>
  </si>
  <si>
    <t>Redukce ve směru objektu.</t>
  </si>
  <si>
    <t>A180</t>
  </si>
  <si>
    <t>Dutina v kosterní větvi.</t>
  </si>
  <si>
    <t>A182</t>
  </si>
  <si>
    <t>Quercus robur</t>
  </si>
  <si>
    <t>dub letní</t>
  </si>
  <si>
    <t>A186</t>
  </si>
  <si>
    <t>A189</t>
  </si>
  <si>
    <t>A191</t>
  </si>
  <si>
    <t>Dutina cca v 8m, zkontrolovat z lana.</t>
  </si>
  <si>
    <t>A193</t>
  </si>
  <si>
    <t>A194</t>
  </si>
  <si>
    <t>Pinus nigra</t>
  </si>
  <si>
    <t>borovice černá</t>
  </si>
  <si>
    <t>Defektní větvení.</t>
  </si>
  <si>
    <t>A197</t>
  </si>
  <si>
    <t>A198</t>
  </si>
  <si>
    <t>A204</t>
  </si>
  <si>
    <t>A205</t>
  </si>
  <si>
    <t>Nalomená větev.</t>
  </si>
  <si>
    <t>A206</t>
  </si>
  <si>
    <t>A207</t>
  </si>
  <si>
    <t>A211</t>
  </si>
  <si>
    <t>A216</t>
  </si>
  <si>
    <t>A219</t>
  </si>
  <si>
    <t>Infekce kosterního větvení i kosterních větví.</t>
  </si>
  <si>
    <t>Instalace dynamické vazby v horní úrovni</t>
  </si>
  <si>
    <t>Tři lana.</t>
  </si>
  <si>
    <t>184 85-2418</t>
  </si>
  <si>
    <t>A222</t>
  </si>
  <si>
    <t>A223</t>
  </si>
  <si>
    <t>Aesculus hippocastanum</t>
  </si>
  <si>
    <t>jírovec maďal</t>
  </si>
  <si>
    <t>A224</t>
  </si>
  <si>
    <t>A225</t>
  </si>
  <si>
    <t>A227</t>
  </si>
  <si>
    <t>Defektní větvení. Infekce kmene. Trhliny.</t>
  </si>
  <si>
    <t>A228</t>
  </si>
  <si>
    <t>Infekce větví. Zavěšená větev v koruně.</t>
  </si>
  <si>
    <t>A229</t>
  </si>
  <si>
    <t>184 85-2119</t>
  </si>
  <si>
    <t>A230</t>
  </si>
  <si>
    <t>Redukce duté infikované kosterní větve.</t>
  </si>
  <si>
    <t>A231</t>
  </si>
  <si>
    <t>A232</t>
  </si>
  <si>
    <t>A233</t>
  </si>
  <si>
    <t>A234</t>
  </si>
  <si>
    <t>Infekce kmene. Trhliny.</t>
  </si>
  <si>
    <t>A235</t>
  </si>
  <si>
    <t>A236</t>
  </si>
  <si>
    <t>A238</t>
  </si>
  <si>
    <t>A239</t>
  </si>
  <si>
    <t>Tlaková vidlice v kosterním větvení. Infekce větví.</t>
  </si>
  <si>
    <t>A240</t>
  </si>
  <si>
    <t>A243</t>
  </si>
  <si>
    <t>184 85-2417</t>
  </si>
  <si>
    <t>A244</t>
  </si>
  <si>
    <t>A245</t>
  </si>
  <si>
    <t>Defektní větvení. Dutina v kosterní větvi.</t>
  </si>
  <si>
    <t>A246</t>
  </si>
  <si>
    <t>A247</t>
  </si>
  <si>
    <t>Infekce kmene. Tlaková vidlice vyvíjející se. Výletové otvory od ptáků.</t>
  </si>
  <si>
    <t>A248</t>
  </si>
  <si>
    <t>A249</t>
  </si>
  <si>
    <t>Infekce kmene. Výletové otvory od ptáků.</t>
  </si>
  <si>
    <t>A250</t>
  </si>
  <si>
    <t>A251</t>
  </si>
  <si>
    <t>A252</t>
  </si>
  <si>
    <t>A253</t>
  </si>
  <si>
    <t>A254</t>
  </si>
  <si>
    <t>184 85-5114</t>
  </si>
  <si>
    <t>A255</t>
  </si>
  <si>
    <t>A256</t>
  </si>
  <si>
    <t>A257</t>
  </si>
  <si>
    <t>Trhliny.</t>
  </si>
  <si>
    <t>A258</t>
  </si>
  <si>
    <t>A259</t>
  </si>
  <si>
    <t>A261</t>
  </si>
  <si>
    <t>A263</t>
  </si>
  <si>
    <t>A265</t>
  </si>
  <si>
    <t>A266</t>
  </si>
  <si>
    <t>Vytvářející se tlaková vidlice, sledovat.</t>
  </si>
  <si>
    <t>18485-2117</t>
  </si>
  <si>
    <t>A269</t>
  </si>
  <si>
    <t>A270</t>
  </si>
  <si>
    <t>A272</t>
  </si>
  <si>
    <t>A273</t>
  </si>
  <si>
    <t>A274</t>
  </si>
  <si>
    <t>Dutina v kmeni.</t>
  </si>
  <si>
    <t>A275</t>
  </si>
  <si>
    <t>A276</t>
  </si>
  <si>
    <t>A277</t>
  </si>
  <si>
    <t>A278</t>
  </si>
  <si>
    <t>A279</t>
  </si>
  <si>
    <t>A281</t>
  </si>
  <si>
    <t>A282</t>
  </si>
  <si>
    <t>A283</t>
  </si>
  <si>
    <t>A286</t>
  </si>
  <si>
    <t>A287</t>
  </si>
  <si>
    <t>Vyvíjející se tlaková vidlice - sledovat. Infekce báze kmene. Zavěšená větev v koruně.</t>
  </si>
  <si>
    <t>A288</t>
  </si>
  <si>
    <t>A289</t>
  </si>
  <si>
    <t>184 85-2312</t>
  </si>
  <si>
    <t>A294</t>
  </si>
  <si>
    <t>A296</t>
  </si>
  <si>
    <t>A299</t>
  </si>
  <si>
    <t>A301</t>
  </si>
  <si>
    <t>A307</t>
  </si>
  <si>
    <t>Odstranění/oprava kotvení mladého stromu</t>
  </si>
  <si>
    <t>kontrola počtu kotvení</t>
  </si>
  <si>
    <t>184 21-5172</t>
  </si>
  <si>
    <t>A308</t>
  </si>
  <si>
    <t>A309</t>
  </si>
  <si>
    <t>184 85-2122</t>
  </si>
  <si>
    <t>A310</t>
  </si>
  <si>
    <t>A311</t>
  </si>
  <si>
    <t>Fraxinus excelsior</t>
  </si>
  <si>
    <t>jasan ztepilý</t>
  </si>
  <si>
    <t>A312</t>
  </si>
  <si>
    <t>A313</t>
  </si>
  <si>
    <t>Acer pseudoplatanus</t>
  </si>
  <si>
    <t>javor horský</t>
  </si>
  <si>
    <t>A314</t>
  </si>
  <si>
    <t>184 85-2414</t>
  </si>
  <si>
    <t>A316</t>
  </si>
  <si>
    <t>Uvolněný strom.</t>
  </si>
  <si>
    <t>184 85-2219</t>
  </si>
  <si>
    <t>A317</t>
  </si>
  <si>
    <t>A318</t>
  </si>
  <si>
    <t>A319</t>
  </si>
  <si>
    <t>A320</t>
  </si>
  <si>
    <t>A321</t>
  </si>
  <si>
    <t>A322</t>
  </si>
  <si>
    <t>A323</t>
  </si>
  <si>
    <t>A324</t>
  </si>
  <si>
    <t>A325</t>
  </si>
  <si>
    <t>A327</t>
  </si>
  <si>
    <t>A328</t>
  </si>
  <si>
    <t>A329</t>
  </si>
  <si>
    <t>A330</t>
  </si>
  <si>
    <t>A331</t>
  </si>
  <si>
    <t>A332</t>
  </si>
  <si>
    <t>A333</t>
  </si>
  <si>
    <t>A334</t>
  </si>
  <si>
    <t>A335</t>
  </si>
  <si>
    <t>A337</t>
  </si>
  <si>
    <t>Suchý vrchol.</t>
  </si>
  <si>
    <t>A339</t>
  </si>
  <si>
    <t>A340</t>
  </si>
  <si>
    <t>A343</t>
  </si>
  <si>
    <t>A344</t>
  </si>
  <si>
    <t>A345</t>
  </si>
  <si>
    <t>A346</t>
  </si>
  <si>
    <t>A347</t>
  </si>
  <si>
    <t>A348</t>
  </si>
  <si>
    <t>A352</t>
  </si>
  <si>
    <t>A354</t>
  </si>
  <si>
    <t>A355</t>
  </si>
  <si>
    <t>A356</t>
  </si>
  <si>
    <t>Poškození báze kmene.</t>
  </si>
  <si>
    <t>A357</t>
  </si>
  <si>
    <t>A358</t>
  </si>
  <si>
    <t>A359</t>
  </si>
  <si>
    <t>A360</t>
  </si>
  <si>
    <t>Hrádek - svah nad židovskou čtvrtí</t>
  </si>
  <si>
    <t>V1</t>
  </si>
  <si>
    <t>Acer platanoides</t>
  </si>
  <si>
    <t>javor mléčný</t>
  </si>
  <si>
    <t>V2</t>
  </si>
  <si>
    <t>Robinia pseudoacacia</t>
  </si>
  <si>
    <t>trnovník bílý</t>
  </si>
  <si>
    <t>Roste v kamenité zdi.</t>
  </si>
  <si>
    <t>184 85-2112</t>
  </si>
  <si>
    <t>V5</t>
  </si>
  <si>
    <t>V13</t>
  </si>
  <si>
    <t>V14</t>
  </si>
  <si>
    <t>V15</t>
  </si>
  <si>
    <t>1x Cerasus mahaleb, 12x Fraxinus excelsior, 1x Malus  sp., 3x Quercus robur, 3x Robinia pseudoacacia</t>
  </si>
  <si>
    <t>skupina stromů</t>
  </si>
  <si>
    <t>Probírka/prořezávka s pozitivním výběrem</t>
  </si>
  <si>
    <t>V17</t>
  </si>
  <si>
    <t>V18</t>
  </si>
  <si>
    <t>V20</t>
  </si>
  <si>
    <t>c</t>
  </si>
  <si>
    <t>Rozsáhlá infekce kmene.</t>
  </si>
  <si>
    <t>Kácení stromů volné</t>
  </si>
  <si>
    <t>0</t>
  </si>
  <si>
    <t>V23</t>
  </si>
  <si>
    <t>V24</t>
  </si>
  <si>
    <t>184 85-2111</t>
  </si>
  <si>
    <t>V26</t>
  </si>
  <si>
    <t>V29</t>
  </si>
  <si>
    <t>Infekce báze kmene. Nakloněný kmen.</t>
  </si>
  <si>
    <t>V31</t>
  </si>
  <si>
    <t>2x Fraxinus excelsior, 1x Robinia pseudoacacia, 3x Ulmus laevis</t>
  </si>
  <si>
    <t>Hrádek – doplnění</t>
  </si>
  <si>
    <t>Morus alba</t>
  </si>
  <si>
    <t>Infekce báze kmene</t>
  </si>
  <si>
    <t>Poškození kořenů</t>
  </si>
  <si>
    <t>Psí loučka</t>
  </si>
  <si>
    <t>Quercus sp.</t>
  </si>
  <si>
    <t>Acer campestre</t>
  </si>
  <si>
    <t>Celkem S DPH (21 %)</t>
  </si>
  <si>
    <t>Areál Hvězdárny Valašské Meziříčí</t>
  </si>
  <si>
    <t>Herbicid totální</t>
  </si>
  <si>
    <r>
      <t xml:space="preserve">Travní směs Bělokarpatská květnatá louka
</t>
    </r>
    <r>
      <rPr>
        <sz val="8"/>
        <color indexed="30"/>
        <rFont val="Arial"/>
        <family val="2"/>
      </rPr>
      <t>(spotřeba cca 3 g/m2)</t>
    </r>
  </si>
  <si>
    <r>
      <t xml:space="preserve">Fyzikální půdní kondicionér po 20 kg
</t>
    </r>
    <r>
      <rPr>
        <sz val="8"/>
        <color indexed="30"/>
        <rFont val="Arial"/>
        <family val="2"/>
      </rPr>
      <t>pro výsadbu stromů  -  10 dkg/strom:10*6*0,01</t>
    </r>
  </si>
  <si>
    <t>Tabletové hnojivo dlouhodobé</t>
  </si>
  <si>
    <t>Ocelová obruba, tl. 3 mm vč. Kotvení betonářskou výztuží 104 ks</t>
  </si>
  <si>
    <t>Využití a zpřístupnění centrální části areálu  Hvězdárny Valašské Meziříčí - část B zahradnické služby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</si>
</sst>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</numFmts>
  <fonts count="70">
    <font>
      <sz val="10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sz val="8"/>
      <color indexed="30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48"/>
      <name val="Arial"/>
      <family val="2"/>
    </font>
    <font>
      <sz val="8"/>
      <color indexed="8"/>
      <name val="Ubuntu"/>
      <family val="0"/>
    </font>
    <font>
      <sz val="7"/>
      <color indexed="10"/>
      <name val="arial"/>
      <family val="2"/>
    </font>
    <font>
      <sz val="8"/>
      <color indexed="55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7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>
      <alignment/>
      <protection/>
    </xf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36" applyAlignment="1">
      <alignment vertical="center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 applyProtection="1">
      <alignment horizontal="left" vertical="top" wrapText="1"/>
      <protection locked="0"/>
    </xf>
    <xf numFmtId="0" fontId="3" fillId="0" borderId="0" xfId="36" applyFont="1" applyAlignment="1">
      <alignment horizontal="center" vertical="center" wrapText="1"/>
      <protection/>
    </xf>
    <xf numFmtId="166" fontId="3" fillId="0" borderId="0" xfId="36" applyNumberFormat="1" applyFont="1" applyAlignment="1">
      <alignment horizontal="center" vertical="center" wrapText="1"/>
      <protection/>
    </xf>
    <xf numFmtId="166" fontId="3" fillId="0" borderId="0" xfId="36" applyNumberFormat="1" applyFont="1" applyAlignment="1">
      <alignment horizontal="right" wrapText="1"/>
      <protection/>
    </xf>
    <xf numFmtId="0" fontId="3" fillId="0" borderId="0" xfId="36" applyFont="1" applyAlignment="1">
      <alignment horizontal="right" wrapText="1"/>
      <protection/>
    </xf>
    <xf numFmtId="0" fontId="0" fillId="0" borderId="0" xfId="0" applyAlignment="1">
      <alignment wrapText="1"/>
    </xf>
    <xf numFmtId="0" fontId="5" fillId="0" borderId="0" xfId="36" applyFont="1" applyAlignment="1">
      <alignment horizontal="right" wrapText="1"/>
      <protection/>
    </xf>
    <xf numFmtId="0" fontId="0" fillId="0" borderId="0" xfId="36" applyFont="1" applyAlignment="1">
      <alignment wrapText="1"/>
      <protection/>
    </xf>
    <xf numFmtId="0" fontId="0" fillId="0" borderId="0" xfId="36" applyFont="1" applyAlignment="1">
      <alignment vertical="center" wrapText="1"/>
      <protection/>
    </xf>
    <xf numFmtId="0" fontId="6" fillId="0" borderId="0" xfId="36" applyFont="1" applyAlignment="1">
      <alignment horizontal="center" wrapText="1"/>
      <protection/>
    </xf>
    <xf numFmtId="0" fontId="7" fillId="0" borderId="0" xfId="36" applyFont="1" applyAlignment="1" applyProtection="1">
      <alignment horizontal="left" vertical="top" wrapText="1"/>
      <protection locked="0"/>
    </xf>
    <xf numFmtId="0" fontId="8" fillId="0" borderId="0" xfId="36" applyFont="1" applyAlignment="1">
      <alignment horizontal="center" vertical="center" wrapText="1"/>
      <protection/>
    </xf>
    <xf numFmtId="166" fontId="8" fillId="0" borderId="0" xfId="36" applyNumberFormat="1" applyFont="1" applyAlignment="1">
      <alignment horizontal="center" vertical="center" wrapText="1"/>
      <protection/>
    </xf>
    <xf numFmtId="166" fontId="8" fillId="0" borderId="0" xfId="36" applyNumberFormat="1" applyFont="1" applyAlignment="1">
      <alignment horizontal="right" wrapText="1"/>
      <protection/>
    </xf>
    <xf numFmtId="49" fontId="9" fillId="0" borderId="10" xfId="36" applyNumberFormat="1" applyFont="1" applyBorder="1" applyAlignment="1" applyProtection="1">
      <alignment horizontal="left" vertical="top" wrapText="1"/>
      <protection locked="0"/>
    </xf>
    <xf numFmtId="0" fontId="5" fillId="0" borderId="10" xfId="36" applyFont="1" applyBorder="1" applyAlignment="1">
      <alignment horizontal="center" vertical="center" wrapText="1"/>
      <protection/>
    </xf>
    <xf numFmtId="166" fontId="5" fillId="0" borderId="11" xfId="36" applyNumberFormat="1" applyFont="1" applyBorder="1" applyAlignment="1">
      <alignment horizontal="center" vertical="center" wrapText="1"/>
      <protection/>
    </xf>
    <xf numFmtId="166" fontId="5" fillId="0" borderId="10" xfId="36" applyNumberFormat="1" applyFont="1" applyBorder="1" applyAlignment="1">
      <alignment horizontal="right" wrapText="1"/>
      <protection/>
    </xf>
    <xf numFmtId="166" fontId="5" fillId="0" borderId="12" xfId="36" applyNumberFormat="1" applyFont="1" applyBorder="1" applyAlignment="1">
      <alignment horizontal="right" wrapText="1"/>
      <protection/>
    </xf>
    <xf numFmtId="49" fontId="9" fillId="0" borderId="13" xfId="36" applyNumberFormat="1" applyFont="1" applyBorder="1" applyAlignment="1" applyProtection="1">
      <alignment horizontal="left" vertical="top" wrapText="1"/>
      <protection locked="0"/>
    </xf>
    <xf numFmtId="0" fontId="5" fillId="0" borderId="13" xfId="36" applyFont="1" applyBorder="1" applyAlignment="1">
      <alignment horizontal="center" vertical="center" wrapText="1"/>
      <protection/>
    </xf>
    <xf numFmtId="49" fontId="11" fillId="33" borderId="14" xfId="36" applyNumberFormat="1" applyFont="1" applyFill="1" applyBorder="1" applyAlignment="1">
      <alignment vertical="center" wrapText="1"/>
      <protection/>
    </xf>
    <xf numFmtId="0" fontId="11" fillId="33" borderId="15" xfId="36" applyFont="1" applyFill="1" applyBorder="1" applyAlignment="1">
      <alignment horizontal="center" wrapText="1"/>
      <protection/>
    </xf>
    <xf numFmtId="0" fontId="11" fillId="33" borderId="15" xfId="36" applyFont="1" applyFill="1" applyBorder="1" applyAlignment="1" applyProtection="1">
      <alignment horizontal="left" vertical="top" wrapText="1"/>
      <protection locked="0"/>
    </xf>
    <xf numFmtId="0" fontId="5" fillId="33" borderId="15" xfId="36" applyFont="1" applyFill="1" applyBorder="1" applyAlignment="1">
      <alignment horizontal="center" vertical="center" wrapText="1"/>
      <protection/>
    </xf>
    <xf numFmtId="166" fontId="5" fillId="33" borderId="15" xfId="36" applyNumberFormat="1" applyFont="1" applyFill="1" applyBorder="1" applyAlignment="1">
      <alignment horizontal="center" vertical="center" wrapText="1"/>
      <protection/>
    </xf>
    <xf numFmtId="166" fontId="5" fillId="33" borderId="15" xfId="36" applyNumberFormat="1" applyFont="1" applyFill="1" applyBorder="1" applyAlignment="1">
      <alignment horizontal="right" wrapText="1"/>
      <protection/>
    </xf>
    <xf numFmtId="166" fontId="5" fillId="33" borderId="14" xfId="36" applyNumberFormat="1" applyFont="1" applyFill="1" applyBorder="1" applyAlignment="1">
      <alignment horizontal="right" wrapText="1"/>
      <protection/>
    </xf>
    <xf numFmtId="0" fontId="9" fillId="0" borderId="16" xfId="36" applyFont="1" applyBorder="1" applyAlignment="1">
      <alignment horizontal="center" vertical="center" wrapText="1"/>
      <protection/>
    </xf>
    <xf numFmtId="49" fontId="9" fillId="0" borderId="16" xfId="36" applyNumberFormat="1" applyFont="1" applyBorder="1" applyAlignment="1">
      <alignment horizontal="left" wrapText="1"/>
      <protection/>
    </xf>
    <xf numFmtId="0" fontId="9" fillId="0" borderId="16" xfId="36" applyFont="1" applyBorder="1" applyAlignment="1" applyProtection="1">
      <alignment horizontal="left" vertical="top" wrapText="1"/>
      <protection locked="0"/>
    </xf>
    <xf numFmtId="0" fontId="5" fillId="0" borderId="16" xfId="36" applyFont="1" applyBorder="1" applyAlignment="1">
      <alignment horizontal="center" vertical="center" wrapText="1"/>
      <protection/>
    </xf>
    <xf numFmtId="166" fontId="5" fillId="0" borderId="16" xfId="36" applyNumberFormat="1" applyFont="1" applyBorder="1" applyAlignment="1">
      <alignment horizontal="center" vertical="center" wrapText="1"/>
      <protection/>
    </xf>
    <xf numFmtId="166" fontId="5" fillId="0" borderId="16" xfId="36" applyNumberFormat="1" applyFont="1" applyBorder="1" applyAlignment="1">
      <alignment horizontal="right" wrapText="1"/>
      <protection/>
    </xf>
    <xf numFmtId="0" fontId="3" fillId="0" borderId="16" xfId="47" applyFont="1" applyBorder="1" applyAlignment="1">
      <alignment horizontal="center" vertical="center" wrapText="1"/>
      <protection/>
    </xf>
    <xf numFmtId="49" fontId="3" fillId="0" borderId="16" xfId="47" applyNumberFormat="1" applyFont="1" applyBorder="1" applyAlignment="1">
      <alignment horizontal="left" vertical="top" wrapText="1"/>
      <protection/>
    </xf>
    <xf numFmtId="0" fontId="3" fillId="0" borderId="16" xfId="47" applyFont="1" applyBorder="1" applyAlignment="1" applyProtection="1">
      <alignment horizontal="left" vertical="top" wrapText="1"/>
      <protection locked="0"/>
    </xf>
    <xf numFmtId="49" fontId="3" fillId="0" borderId="16" xfId="47" applyNumberFormat="1" applyFont="1" applyBorder="1" applyAlignment="1">
      <alignment horizontal="center" vertical="center" wrapText="1" shrinkToFit="1"/>
      <protection/>
    </xf>
    <xf numFmtId="166" fontId="3" fillId="0" borderId="16" xfId="47" applyNumberFormat="1" applyFont="1" applyBorder="1" applyAlignment="1">
      <alignment horizontal="center" vertical="center" wrapText="1"/>
      <protection/>
    </xf>
    <xf numFmtId="166" fontId="3" fillId="34" borderId="16" xfId="47" applyNumberFormat="1" applyFont="1" applyFill="1" applyBorder="1" applyAlignment="1">
      <alignment horizontal="right" wrapText="1"/>
      <protection/>
    </xf>
    <xf numFmtId="166" fontId="3" fillId="0" borderId="16" xfId="36" applyNumberFormat="1" applyFont="1" applyBorder="1" applyAlignment="1">
      <alignment horizontal="right" wrapText="1"/>
      <protection/>
    </xf>
    <xf numFmtId="0" fontId="16" fillId="0" borderId="0" xfId="47" applyFont="1" applyAlignment="1">
      <alignment horizontal="right" wrapText="1"/>
      <protection/>
    </xf>
    <xf numFmtId="0" fontId="17" fillId="0" borderId="0" xfId="47" applyFont="1" applyAlignment="1">
      <alignment wrapText="1"/>
      <protection/>
    </xf>
    <xf numFmtId="0" fontId="3" fillId="0" borderId="16" xfId="36" applyFont="1" applyBorder="1" applyAlignment="1">
      <alignment horizontal="center" vertical="center" wrapText="1"/>
      <protection/>
    </xf>
    <xf numFmtId="49" fontId="3" fillId="0" borderId="16" xfId="36" applyNumberFormat="1" applyFont="1" applyBorder="1" applyAlignment="1">
      <alignment horizontal="left" vertical="top" wrapText="1"/>
      <protection/>
    </xf>
    <xf numFmtId="0" fontId="3" fillId="0" borderId="16" xfId="36" applyFont="1" applyBorder="1" applyAlignment="1" applyProtection="1">
      <alignment horizontal="left" vertical="top" wrapText="1"/>
      <protection locked="0"/>
    </xf>
    <xf numFmtId="49" fontId="3" fillId="0" borderId="16" xfId="36" applyNumberFormat="1" applyFont="1" applyBorder="1" applyAlignment="1">
      <alignment horizontal="center" vertical="center" wrapText="1" shrinkToFit="1"/>
      <protection/>
    </xf>
    <xf numFmtId="166" fontId="3" fillId="0" borderId="16" xfId="36" applyNumberFormat="1" applyFont="1" applyBorder="1" applyAlignment="1">
      <alignment horizontal="center" vertical="center" wrapText="1"/>
      <protection/>
    </xf>
    <xf numFmtId="166" fontId="3" fillId="34" borderId="16" xfId="36" applyNumberFormat="1" applyFont="1" applyFill="1" applyBorder="1" applyAlignment="1">
      <alignment horizontal="right" wrapText="1"/>
      <protection/>
    </xf>
    <xf numFmtId="0" fontId="2" fillId="0" borderId="0" xfId="36" applyFont="1" applyAlignment="1">
      <alignment wrapText="1"/>
      <protection/>
    </xf>
    <xf numFmtId="0" fontId="5" fillId="0" borderId="16" xfId="36" applyFont="1" applyBorder="1" applyAlignment="1">
      <alignment horizontal="left" vertical="center" wrapText="1"/>
      <protection/>
    </xf>
    <xf numFmtId="0" fontId="5" fillId="0" borderId="16" xfId="36" applyFont="1" applyBorder="1" applyAlignment="1">
      <alignment horizontal="center" vertical="center" wrapText="1"/>
      <protection/>
    </xf>
    <xf numFmtId="166" fontId="5" fillId="0" borderId="16" xfId="3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49" fontId="3" fillId="0" borderId="16" xfId="36" applyNumberFormat="1" applyFont="1" applyBorder="1" applyAlignment="1">
      <alignment horizontal="left" wrapText="1"/>
      <protection/>
    </xf>
    <xf numFmtId="49" fontId="3" fillId="35" borderId="16" xfId="36" applyNumberFormat="1" applyFont="1" applyFill="1" applyBorder="1" applyAlignment="1" applyProtection="1">
      <alignment horizontal="left" vertical="top" wrapText="1"/>
      <protection locked="0"/>
    </xf>
    <xf numFmtId="0" fontId="19" fillId="0" borderId="0" xfId="36" applyFont="1" applyAlignment="1">
      <alignment wrapText="1"/>
      <protection/>
    </xf>
    <xf numFmtId="0" fontId="5" fillId="0" borderId="16" xfId="36" applyFont="1" applyBorder="1" applyAlignment="1" applyProtection="1">
      <alignment horizontal="left" vertical="top" wrapText="1"/>
      <protection locked="0"/>
    </xf>
    <xf numFmtId="0" fontId="18" fillId="0" borderId="16" xfId="36" applyFont="1" applyBorder="1" applyAlignment="1" applyProtection="1">
      <alignment horizontal="left" vertical="top" wrapText="1"/>
      <protection locked="0"/>
    </xf>
    <xf numFmtId="49" fontId="18" fillId="0" borderId="16" xfId="36" applyNumberFormat="1" applyFont="1" applyBorder="1" applyAlignment="1">
      <alignment horizontal="center" vertical="center" wrapText="1" shrinkToFit="1"/>
      <protection/>
    </xf>
    <xf numFmtId="166" fontId="18" fillId="0" borderId="16" xfId="36" applyNumberFormat="1" applyFont="1" applyBorder="1" applyAlignment="1">
      <alignment horizontal="center" vertical="center" wrapText="1"/>
      <protection/>
    </xf>
    <xf numFmtId="49" fontId="3" fillId="0" borderId="16" xfId="36" applyNumberFormat="1" applyFont="1" applyBorder="1" applyAlignment="1">
      <alignment horizontal="center" vertical="center" wrapText="1"/>
      <protection/>
    </xf>
    <xf numFmtId="166" fontId="3" fillId="35" borderId="16" xfId="36" applyNumberFormat="1" applyFont="1" applyFill="1" applyBorder="1" applyAlignment="1">
      <alignment horizontal="center" vertical="center" wrapText="1"/>
      <protection/>
    </xf>
    <xf numFmtId="49" fontId="18" fillId="35" borderId="16" xfId="36" applyNumberFormat="1" applyFont="1" applyFill="1" applyBorder="1" applyAlignment="1" applyProtection="1">
      <alignment horizontal="left" vertical="top" wrapText="1"/>
      <protection locked="0"/>
    </xf>
    <xf numFmtId="49" fontId="18" fillId="0" borderId="16" xfId="36" applyNumberFormat="1" applyFont="1" applyBorder="1" applyAlignment="1">
      <alignment horizontal="center" vertical="center" wrapText="1"/>
      <protection/>
    </xf>
    <xf numFmtId="166" fontId="18" fillId="35" borderId="16" xfId="36" applyNumberFormat="1" applyFont="1" applyFill="1" applyBorder="1" applyAlignment="1">
      <alignment horizontal="center" vertical="center" wrapText="1"/>
      <protection/>
    </xf>
    <xf numFmtId="167" fontId="3" fillId="0" borderId="16" xfId="36" applyNumberFormat="1" applyFont="1" applyBorder="1" applyAlignment="1">
      <alignment horizontal="center" vertical="center" wrapText="1"/>
      <protection/>
    </xf>
    <xf numFmtId="166" fontId="18" fillId="35" borderId="16" xfId="36" applyNumberFormat="1" applyFont="1" applyFill="1" applyBorder="1" applyAlignment="1">
      <alignment horizontal="center" vertical="center" wrapText="1"/>
      <protection/>
    </xf>
    <xf numFmtId="49" fontId="13" fillId="0" borderId="16" xfId="36" applyNumberFormat="1" applyFont="1" applyBorder="1" applyAlignment="1">
      <alignment horizontal="left" vertical="top" wrapText="1"/>
      <protection/>
    </xf>
    <xf numFmtId="49" fontId="3" fillId="35" borderId="16" xfId="36" applyNumberFormat="1" applyFont="1" applyFill="1" applyBorder="1" applyAlignment="1" applyProtection="1">
      <alignment horizontal="left" vertical="top" wrapText="1"/>
      <protection locked="0"/>
    </xf>
    <xf numFmtId="49" fontId="3" fillId="35" borderId="16" xfId="36" applyNumberFormat="1" applyFont="1" applyFill="1" applyBorder="1" applyAlignment="1" applyProtection="1">
      <alignment horizontal="center" vertical="top" wrapText="1"/>
      <protection locked="0"/>
    </xf>
    <xf numFmtId="166" fontId="3" fillId="35" borderId="16" xfId="36" applyNumberFormat="1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/>
    </xf>
    <xf numFmtId="0" fontId="3" fillId="0" borderId="16" xfId="36" applyFont="1" applyBorder="1" applyAlignment="1">
      <alignment horizontal="center"/>
      <protection/>
    </xf>
    <xf numFmtId="49" fontId="19" fillId="0" borderId="16" xfId="36" applyNumberFormat="1" applyFont="1" applyBorder="1" applyAlignment="1">
      <alignment horizontal="left" vertical="top" wrapText="1"/>
      <protection/>
    </xf>
    <xf numFmtId="0" fontId="22" fillId="0" borderId="16" xfId="36" applyFont="1" applyBorder="1" applyAlignment="1" applyProtection="1">
      <alignment horizontal="left" vertical="top" wrapText="1"/>
      <protection locked="0"/>
    </xf>
    <xf numFmtId="166" fontId="23" fillId="0" borderId="16" xfId="36" applyNumberFormat="1" applyFont="1" applyBorder="1" applyAlignment="1">
      <alignment horizontal="center" vertical="center" wrapText="1"/>
      <protection/>
    </xf>
    <xf numFmtId="166" fontId="3" fillId="0" borderId="16" xfId="36" applyNumberFormat="1" applyFont="1" applyFill="1" applyBorder="1" applyAlignment="1">
      <alignment horizontal="right" wrapText="1"/>
      <protection/>
    </xf>
    <xf numFmtId="0" fontId="3" fillId="0" borderId="16" xfId="36" applyFont="1" applyFill="1" applyBorder="1" applyAlignment="1" applyProtection="1">
      <alignment horizontal="left" vertical="top" wrapText="1"/>
      <protection locked="0"/>
    </xf>
    <xf numFmtId="0" fontId="13" fillId="0" borderId="16" xfId="36" applyFont="1" applyBorder="1" applyAlignment="1" applyProtection="1">
      <alignment horizontal="left" vertical="top" wrapText="1"/>
      <protection locked="0"/>
    </xf>
    <xf numFmtId="49" fontId="24" fillId="0" borderId="16" xfId="36" applyNumberFormat="1" applyFont="1" applyBorder="1" applyAlignment="1">
      <alignment horizontal="center" vertical="center" wrapText="1" shrinkToFit="1"/>
      <protection/>
    </xf>
    <xf numFmtId="166" fontId="24" fillId="0" borderId="16" xfId="36" applyNumberFormat="1" applyFont="1" applyBorder="1" applyAlignment="1">
      <alignment horizontal="center" vertical="center" wrapText="1"/>
      <protection/>
    </xf>
    <xf numFmtId="166" fontId="24" fillId="35" borderId="16" xfId="36" applyNumberFormat="1" applyFont="1" applyFill="1" applyBorder="1" applyAlignment="1">
      <alignment horizontal="center" vertical="center" wrapText="1"/>
      <protection/>
    </xf>
    <xf numFmtId="166" fontId="5" fillId="0" borderId="16" xfId="0" applyNumberFormat="1" applyFont="1" applyBorder="1" applyAlignment="1">
      <alignment horizontal="center"/>
    </xf>
    <xf numFmtId="0" fontId="3" fillId="0" borderId="0" xfId="36" applyFont="1" applyAlignment="1">
      <alignment wrapText="1"/>
      <protection/>
    </xf>
    <xf numFmtId="49" fontId="26" fillId="0" borderId="16" xfId="36" applyNumberFormat="1" applyFont="1" applyBorder="1" applyAlignment="1">
      <alignment horizontal="left" vertical="top" wrapText="1"/>
      <protection/>
    </xf>
    <xf numFmtId="0" fontId="22" fillId="0" borderId="16" xfId="36" applyFont="1" applyBorder="1">
      <alignment/>
      <protection/>
    </xf>
    <xf numFmtId="166" fontId="27" fillId="0" borderId="16" xfId="36" applyNumberFormat="1" applyFont="1" applyBorder="1" applyAlignment="1">
      <alignment horizontal="center" vertical="center" wrapText="1"/>
      <protection/>
    </xf>
    <xf numFmtId="167" fontId="18" fillId="35" borderId="16" xfId="36" applyNumberFormat="1" applyFont="1" applyFill="1" applyBorder="1" applyAlignment="1">
      <alignment horizontal="center" vertical="center" wrapText="1"/>
      <protection/>
    </xf>
    <xf numFmtId="167" fontId="3" fillId="35" borderId="16" xfId="36" applyNumberFormat="1" applyFont="1" applyFill="1" applyBorder="1" applyAlignment="1">
      <alignment horizontal="center" vertical="center" wrapText="1"/>
      <protection/>
    </xf>
    <xf numFmtId="0" fontId="3" fillId="0" borderId="16" xfId="36" applyFont="1" applyBorder="1">
      <alignment/>
      <protection/>
    </xf>
    <xf numFmtId="166" fontId="3" fillId="0" borderId="16" xfId="36" applyNumberFormat="1" applyFont="1" applyBorder="1" applyAlignment="1">
      <alignment horizontal="center"/>
      <protection/>
    </xf>
    <xf numFmtId="166" fontId="23" fillId="0" borderId="16" xfId="36" applyNumberFormat="1" applyFont="1" applyBorder="1" applyAlignment="1">
      <alignment horizontal="center"/>
      <protection/>
    </xf>
    <xf numFmtId="166" fontId="3" fillId="0" borderId="16" xfId="36" applyNumberFormat="1" applyFont="1" applyBorder="1" applyAlignment="1">
      <alignment horizontal="center" vertical="center" wrapText="1"/>
      <protection/>
    </xf>
    <xf numFmtId="0" fontId="2" fillId="33" borderId="16" xfId="36" applyFont="1" applyFill="1" applyBorder="1" applyAlignment="1">
      <alignment horizontal="center" vertical="center" wrapText="1"/>
      <protection/>
    </xf>
    <xf numFmtId="49" fontId="29" fillId="33" borderId="16" xfId="36" applyNumberFormat="1" applyFont="1" applyFill="1" applyBorder="1" applyAlignment="1">
      <alignment horizontal="left" wrapText="1"/>
      <protection/>
    </xf>
    <xf numFmtId="0" fontId="29" fillId="33" borderId="16" xfId="36" applyNumberFormat="1" applyFont="1" applyFill="1" applyBorder="1" applyAlignment="1" applyProtection="1">
      <alignment horizontal="left" vertical="top" wrapText="1"/>
      <protection locked="0"/>
    </xf>
    <xf numFmtId="0" fontId="3" fillId="33" borderId="16" xfId="36" applyFont="1" applyFill="1" applyBorder="1" applyAlignment="1">
      <alignment horizontal="center" vertical="center" wrapText="1"/>
      <protection/>
    </xf>
    <xf numFmtId="166" fontId="3" fillId="33" borderId="16" xfId="36" applyNumberFormat="1" applyFont="1" applyFill="1" applyBorder="1" applyAlignment="1">
      <alignment horizontal="center" vertical="center" wrapText="1"/>
      <protection/>
    </xf>
    <xf numFmtId="166" fontId="3" fillId="33" borderId="16" xfId="36" applyNumberFormat="1" applyFont="1" applyFill="1" applyBorder="1" applyAlignment="1">
      <alignment horizontal="right" wrapText="1"/>
      <protection/>
    </xf>
    <xf numFmtId="0" fontId="30" fillId="0" borderId="16" xfId="36" applyFont="1" applyBorder="1" applyAlignment="1">
      <alignment horizontal="center" vertical="center" wrapText="1"/>
      <protection/>
    </xf>
    <xf numFmtId="49" fontId="29" fillId="35" borderId="16" xfId="36" applyNumberFormat="1" applyFont="1" applyFill="1" applyBorder="1" applyAlignment="1" applyProtection="1">
      <alignment horizontal="left" vertical="top" wrapText="1"/>
      <protection locked="0"/>
    </xf>
    <xf numFmtId="0" fontId="3" fillId="35" borderId="16" xfId="36" applyFont="1" applyFill="1" applyBorder="1" applyAlignment="1">
      <alignment horizontal="center" vertical="center" wrapText="1"/>
      <protection/>
    </xf>
    <xf numFmtId="166" fontId="3" fillId="35" borderId="16" xfId="36" applyNumberFormat="1" applyFont="1" applyFill="1" applyBorder="1" applyAlignment="1">
      <alignment horizontal="right" wrapText="1"/>
      <protection/>
    </xf>
    <xf numFmtId="166" fontId="20" fillId="35" borderId="16" xfId="36" applyNumberFormat="1" applyFont="1" applyFill="1" applyBorder="1" applyAlignment="1">
      <alignment horizontal="right" wrapText="1"/>
      <protection/>
    </xf>
    <xf numFmtId="0" fontId="3" fillId="35" borderId="0" xfId="36" applyFont="1" applyFill="1" applyBorder="1" applyAlignment="1">
      <alignment horizontal="right" wrapText="1"/>
      <protection/>
    </xf>
    <xf numFmtId="0" fontId="2" fillId="35" borderId="0" xfId="36" applyFont="1" applyFill="1" applyBorder="1" applyAlignment="1">
      <alignment wrapText="1"/>
      <protection/>
    </xf>
    <xf numFmtId="49" fontId="20" fillId="0" borderId="16" xfId="36" applyNumberFormat="1" applyFont="1" applyBorder="1" applyAlignment="1">
      <alignment horizontal="left" wrapText="1"/>
      <protection/>
    </xf>
    <xf numFmtId="0" fontId="3" fillId="0" borderId="16" xfId="0" applyFont="1" applyBorder="1" applyAlignment="1">
      <alignment/>
    </xf>
    <xf numFmtId="166" fontId="3" fillId="34" borderId="16" xfId="36" applyNumberFormat="1" applyFont="1" applyFill="1" applyBorder="1" applyAlignment="1">
      <alignment horizontal="right" vertical="center" wrapText="1"/>
      <protection/>
    </xf>
    <xf numFmtId="166" fontId="3" fillId="0" borderId="16" xfId="36" applyNumberFormat="1" applyFont="1" applyBorder="1" applyAlignment="1">
      <alignment horizontal="right" vertical="center" wrapText="1"/>
      <protection/>
    </xf>
    <xf numFmtId="0" fontId="3" fillId="0" borderId="16" xfId="0" applyFont="1" applyBorder="1" applyAlignment="1">
      <alignment horizontal="center" vertical="center" wrapText="1"/>
    </xf>
    <xf numFmtId="49" fontId="3" fillId="0" borderId="16" xfId="36" applyNumberFormat="1" applyFont="1" applyFill="1" applyBorder="1" applyAlignment="1">
      <alignment horizontal="left" vertical="top" wrapText="1"/>
      <protection/>
    </xf>
    <xf numFmtId="0" fontId="18" fillId="0" borderId="16" xfId="36" applyFont="1" applyBorder="1" applyAlignment="1" applyProtection="1">
      <alignment horizontal="left" vertical="top" wrapText="1"/>
      <protection locked="0"/>
    </xf>
    <xf numFmtId="166" fontId="20" fillId="33" borderId="16" xfId="36" applyNumberFormat="1" applyFont="1" applyFill="1" applyBorder="1" applyAlignment="1">
      <alignment horizontal="right" wrapText="1"/>
      <protection/>
    </xf>
    <xf numFmtId="0" fontId="0" fillId="0" borderId="0" xfId="36" applyFont="1" applyAlignment="1" applyProtection="1">
      <alignment horizontal="left" vertical="top" wrapText="1"/>
      <protection locked="0"/>
    </xf>
    <xf numFmtId="0" fontId="5" fillId="0" borderId="0" xfId="36" applyFont="1" applyAlignment="1">
      <alignment horizontal="center" vertical="center" wrapText="1"/>
      <protection/>
    </xf>
    <xf numFmtId="166" fontId="5" fillId="0" borderId="0" xfId="36" applyNumberFormat="1" applyFont="1" applyAlignment="1">
      <alignment horizontal="center" vertical="center" wrapText="1"/>
      <protection/>
    </xf>
    <xf numFmtId="166" fontId="5" fillId="0" borderId="0" xfId="36" applyNumberFormat="1" applyFont="1" applyAlignment="1">
      <alignment horizontal="right" wrapText="1"/>
      <protection/>
    </xf>
    <xf numFmtId="0" fontId="0" fillId="34" borderId="0" xfId="36" applyFont="1" applyFill="1" applyBorder="1" applyAlignment="1">
      <alignment wrapText="1"/>
      <protection/>
    </xf>
    <xf numFmtId="0" fontId="2" fillId="0" borderId="0" xfId="36" applyFont="1">
      <alignment/>
      <protection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2" fillId="0" borderId="0" xfId="0" applyFont="1" applyFill="1" applyBorder="1" applyAlignment="1" applyProtection="1">
      <alignment textRotation="90" wrapText="1"/>
      <protection/>
    </xf>
    <xf numFmtId="0" fontId="32" fillId="0" borderId="0" xfId="0" applyFont="1" applyFill="1" applyBorder="1" applyAlignment="1" applyProtection="1">
      <alignment textRotation="90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33" fillId="0" borderId="0" xfId="0" applyFont="1" applyAlignment="1">
      <alignment textRotation="90"/>
    </xf>
    <xf numFmtId="0" fontId="19" fillId="0" borderId="0" xfId="0" applyFont="1" applyFill="1" applyBorder="1" applyAlignment="1" applyProtection="1">
      <alignment wrapText="1"/>
      <protection/>
    </xf>
    <xf numFmtId="0" fontId="19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26" fillId="0" borderId="0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19" fillId="0" borderId="0" xfId="0" applyFont="1" applyAlignment="1">
      <alignment wrapText="1"/>
    </xf>
    <xf numFmtId="0" fontId="30" fillId="0" borderId="17" xfId="36" applyFont="1" applyBorder="1" applyAlignment="1">
      <alignment horizontal="center" vertical="center" wrapText="1"/>
      <protection/>
    </xf>
    <xf numFmtId="49" fontId="30" fillId="0" borderId="17" xfId="36" applyNumberFormat="1" applyFont="1" applyBorder="1" applyAlignment="1">
      <alignment horizontal="left" wrapText="1"/>
      <protection/>
    </xf>
    <xf numFmtId="49" fontId="29" fillId="35" borderId="17" xfId="36" applyNumberFormat="1" applyFont="1" applyFill="1" applyBorder="1" applyAlignment="1" applyProtection="1">
      <alignment horizontal="left" vertical="top" wrapText="1"/>
      <protection locked="0"/>
    </xf>
    <xf numFmtId="0" fontId="3" fillId="35" borderId="17" xfId="36" applyFont="1" applyFill="1" applyBorder="1" applyAlignment="1">
      <alignment horizontal="center" vertical="center" wrapText="1"/>
      <protection/>
    </xf>
    <xf numFmtId="166" fontId="3" fillId="35" borderId="17" xfId="36" applyNumberFormat="1" applyFont="1" applyFill="1" applyBorder="1" applyAlignment="1">
      <alignment horizontal="center" vertical="center" wrapText="1"/>
      <protection/>
    </xf>
    <xf numFmtId="166" fontId="3" fillId="35" borderId="17" xfId="36" applyNumberFormat="1" applyFont="1" applyFill="1" applyBorder="1" applyAlignment="1">
      <alignment horizontal="right" wrapText="1"/>
      <protection/>
    </xf>
    <xf numFmtId="166" fontId="20" fillId="35" borderId="17" xfId="36" applyNumberFormat="1" applyFont="1" applyFill="1" applyBorder="1" applyAlignment="1">
      <alignment horizontal="right" wrapText="1"/>
      <protection/>
    </xf>
    <xf numFmtId="0" fontId="2" fillId="33" borderId="18" xfId="36" applyFont="1" applyFill="1" applyBorder="1" applyAlignment="1">
      <alignment horizontal="center" vertical="center" wrapText="1"/>
      <protection/>
    </xf>
    <xf numFmtId="49" fontId="29" fillId="33" borderId="18" xfId="36" applyNumberFormat="1" applyFont="1" applyFill="1" applyBorder="1" applyAlignment="1">
      <alignment horizontal="left" wrapText="1"/>
      <protection/>
    </xf>
    <xf numFmtId="0" fontId="29" fillId="33" borderId="18" xfId="36" applyNumberFormat="1" applyFont="1" applyFill="1" applyBorder="1" applyAlignment="1" applyProtection="1">
      <alignment horizontal="left" vertical="top" wrapText="1"/>
      <protection locked="0"/>
    </xf>
    <xf numFmtId="0" fontId="3" fillId="33" borderId="18" xfId="36" applyFont="1" applyFill="1" applyBorder="1" applyAlignment="1">
      <alignment horizontal="center" vertical="center" wrapText="1"/>
      <protection/>
    </xf>
    <xf numFmtId="166" fontId="3" fillId="33" borderId="18" xfId="36" applyNumberFormat="1" applyFont="1" applyFill="1" applyBorder="1" applyAlignment="1">
      <alignment horizontal="right" wrapText="1"/>
      <protection/>
    </xf>
    <xf numFmtId="0" fontId="2" fillId="33" borderId="19" xfId="36" applyFont="1" applyFill="1" applyBorder="1" applyAlignment="1">
      <alignment horizontal="center" vertical="center" wrapText="1"/>
      <protection/>
    </xf>
    <xf numFmtId="0" fontId="3" fillId="33" borderId="19" xfId="36" applyFont="1" applyFill="1" applyBorder="1" applyAlignment="1">
      <alignment horizontal="center" vertical="center" wrapText="1"/>
      <protection/>
    </xf>
    <xf numFmtId="166" fontId="3" fillId="33" borderId="19" xfId="36" applyNumberFormat="1" applyFont="1" applyFill="1" applyBorder="1" applyAlignment="1">
      <alignment horizontal="center" vertical="center" wrapText="1"/>
      <protection/>
    </xf>
    <xf numFmtId="166" fontId="3" fillId="33" borderId="19" xfId="36" applyNumberFormat="1" applyFont="1" applyFill="1" applyBorder="1" applyAlignment="1">
      <alignment horizontal="right" wrapText="1"/>
      <protection/>
    </xf>
    <xf numFmtId="4" fontId="30" fillId="33" borderId="18" xfId="36" applyNumberFormat="1" applyFont="1" applyFill="1" applyBorder="1" applyAlignment="1">
      <alignment horizontal="right" wrapText="1"/>
      <protection/>
    </xf>
    <xf numFmtId="4" fontId="30" fillId="33" borderId="19" xfId="36" applyNumberFormat="1" applyFont="1" applyFill="1" applyBorder="1" applyAlignment="1">
      <alignment horizontal="right" wrapText="1"/>
      <protection/>
    </xf>
    <xf numFmtId="4" fontId="2" fillId="0" borderId="0" xfId="36" applyNumberFormat="1" applyFont="1" applyAlignment="1">
      <alignment wrapText="1"/>
      <protection/>
    </xf>
    <xf numFmtId="166" fontId="17" fillId="0" borderId="0" xfId="47" applyNumberFormat="1" applyFont="1" applyAlignment="1">
      <alignment wrapText="1"/>
      <protection/>
    </xf>
    <xf numFmtId="49" fontId="29" fillId="33" borderId="20" xfId="36" applyNumberFormat="1" applyFont="1" applyFill="1" applyBorder="1" applyAlignment="1">
      <alignment horizontal="left" wrapText="1"/>
      <protection/>
    </xf>
    <xf numFmtId="49" fontId="29" fillId="33" borderId="21" xfId="36" applyNumberFormat="1" applyFont="1" applyFill="1" applyBorder="1" applyAlignment="1">
      <alignment horizontal="left" wrapText="1"/>
      <protection/>
    </xf>
    <xf numFmtId="49" fontId="3" fillId="0" borderId="16" xfId="36" applyNumberFormat="1" applyFont="1" applyBorder="1" applyAlignment="1">
      <alignment horizontal="left" vertical="top" wrapText="1"/>
      <protection/>
    </xf>
    <xf numFmtId="166" fontId="3" fillId="34" borderId="16" xfId="36" applyNumberFormat="1" applyFont="1" applyFill="1" applyBorder="1" applyAlignment="1">
      <alignment horizontal="right" vertical="center" wrapText="1"/>
      <protection/>
    </xf>
    <xf numFmtId="166" fontId="3" fillId="0" borderId="16" xfId="36" applyNumberFormat="1" applyFont="1" applyBorder="1" applyAlignment="1">
      <alignment horizontal="right" vertical="center" wrapText="1"/>
      <protection/>
    </xf>
    <xf numFmtId="0" fontId="3" fillId="0" borderId="16" xfId="36" applyFont="1" applyBorder="1" applyAlignment="1">
      <alignment horizontal="left" vertical="center" wrapText="1"/>
      <protection/>
    </xf>
    <xf numFmtId="0" fontId="3" fillId="0" borderId="16" xfId="36" applyFont="1" applyBorder="1" applyAlignment="1">
      <alignment horizontal="center" vertical="center" wrapText="1"/>
      <protection/>
    </xf>
    <xf numFmtId="166" fontId="3" fillId="34" borderId="16" xfId="36" applyNumberFormat="1" applyFont="1" applyFill="1" applyBorder="1" applyAlignment="1">
      <alignment horizontal="right" wrapText="1"/>
      <protection/>
    </xf>
    <xf numFmtId="166" fontId="3" fillId="0" borderId="16" xfId="36" applyNumberFormat="1" applyFont="1" applyBorder="1" applyAlignment="1">
      <alignment horizontal="right" wrapText="1"/>
      <protection/>
    </xf>
    <xf numFmtId="49" fontId="18" fillId="35" borderId="16" xfId="36" applyNumberFormat="1" applyFont="1" applyFill="1" applyBorder="1" applyAlignment="1" applyProtection="1">
      <alignment horizontal="left" vertical="top" wrapText="1"/>
      <protection locked="0"/>
    </xf>
    <xf numFmtId="0" fontId="20" fillId="0" borderId="16" xfId="36" applyFont="1" applyBorder="1" applyAlignment="1">
      <alignment horizontal="left" vertical="center" wrapText="1"/>
      <protection/>
    </xf>
    <xf numFmtId="49" fontId="25" fillId="0" borderId="16" xfId="36" applyNumberFormat="1" applyFont="1" applyBorder="1" applyAlignment="1">
      <alignment horizontal="left" vertical="top" wrapText="1"/>
      <protection/>
    </xf>
    <xf numFmtId="49" fontId="3" fillId="0" borderId="16" xfId="36" applyNumberFormat="1" applyFont="1" applyBorder="1" applyAlignment="1">
      <alignment horizontal="left" vertical="center" wrapText="1"/>
      <protection/>
    </xf>
    <xf numFmtId="166" fontId="3" fillId="34" borderId="16" xfId="36" applyNumberFormat="1" applyFont="1" applyFill="1" applyBorder="1" applyAlignment="1">
      <alignment horizontal="right" vertical="top" wrapText="1"/>
      <protection/>
    </xf>
    <xf numFmtId="0" fontId="4" fillId="0" borderId="0" xfId="36" applyFont="1" applyBorder="1" applyAlignment="1">
      <alignment horizontal="center" vertical="center" wrapText="1"/>
      <protection/>
    </xf>
    <xf numFmtId="0" fontId="0" fillId="0" borderId="22" xfId="36" applyFont="1" applyBorder="1" applyAlignment="1">
      <alignment horizontal="center" vertical="center" wrapText="1"/>
      <protection/>
    </xf>
    <xf numFmtId="49" fontId="0" fillId="0" borderId="23" xfId="36" applyNumberFormat="1" applyFont="1" applyBorder="1" applyAlignment="1">
      <alignment horizontal="center" vertical="center" wrapText="1"/>
      <protection/>
    </xf>
    <xf numFmtId="166" fontId="5" fillId="0" borderId="24" xfId="36" applyNumberFormat="1" applyFont="1" applyBorder="1" applyAlignment="1">
      <alignment horizontal="center" vertical="center" wrapText="1" shrinkToFit="1"/>
      <protection/>
    </xf>
    <xf numFmtId="0" fontId="10" fillId="0" borderId="0" xfId="36" applyFont="1" applyBorder="1" applyAlignment="1">
      <alignment vertical="center" wrapText="1"/>
      <protection/>
    </xf>
    <xf numFmtId="0" fontId="12" fillId="0" borderId="16" xfId="36" applyFont="1" applyBorder="1" applyAlignment="1">
      <alignment horizontal="left" vertical="center" wrapText="1"/>
      <protection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19" fillId="0" borderId="0" xfId="0" applyFont="1" applyFill="1" applyBorder="1" applyAlignment="1" applyProtection="1">
      <alignment wrapText="1"/>
      <protection/>
    </xf>
    <xf numFmtId="0" fontId="19" fillId="0" borderId="0" xfId="0" applyFont="1" applyFill="1" applyBorder="1" applyAlignment="1" applyProtection="1">
      <alignment/>
      <protection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 applyProtection="1">
      <alignment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166" fontId="3" fillId="34" borderId="25" xfId="36" applyNumberFormat="1" applyFont="1" applyFill="1" applyBorder="1" applyAlignment="1">
      <alignment horizontal="center" wrapText="1"/>
      <protection/>
    </xf>
    <xf numFmtId="166" fontId="3" fillId="34" borderId="17" xfId="36" applyNumberFormat="1" applyFont="1" applyFill="1" applyBorder="1" applyAlignment="1">
      <alignment horizontal="center" wrapText="1"/>
      <protection/>
    </xf>
    <xf numFmtId="166" fontId="3" fillId="0" borderId="25" xfId="36" applyNumberFormat="1" applyFont="1" applyBorder="1" applyAlignment="1">
      <alignment horizontal="right" wrapText="1"/>
      <protection/>
    </xf>
    <xf numFmtId="166" fontId="3" fillId="0" borderId="17" xfId="36" applyNumberFormat="1" applyFont="1" applyBorder="1" applyAlignment="1">
      <alignment horizontal="right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7"/>
  <sheetViews>
    <sheetView tabSelected="1" view="pageBreakPreview" zoomScale="115" zoomScaleNormal="110" zoomScaleSheetLayoutView="115" zoomScalePageLayoutView="0" workbookViewId="0" topLeftCell="A127">
      <selection activeCell="F150" sqref="F150"/>
    </sheetView>
  </sheetViews>
  <sheetFormatPr defaultColWidth="11.421875" defaultRowHeight="12.75"/>
  <cols>
    <col min="1" max="1" width="4.28125" style="1" customWidth="1"/>
    <col min="2" max="2" width="11.28125" style="2" customWidth="1"/>
    <col min="3" max="3" width="45.140625" style="3" customWidth="1"/>
    <col min="4" max="4" width="5.421875" style="4" customWidth="1"/>
    <col min="5" max="5" width="8.421875" style="5" customWidth="1"/>
    <col min="6" max="6" width="8.00390625" style="6" customWidth="1"/>
    <col min="7" max="7" width="14.57421875" style="6" customWidth="1"/>
    <col min="8" max="8" width="9.00390625" style="7" customWidth="1"/>
    <col min="9" max="23" width="9.00390625" style="2" customWidth="1"/>
    <col min="24" max="166" width="17.140625" style="2" customWidth="1"/>
    <col min="167" max="252" width="11.421875" style="8" customWidth="1"/>
  </cols>
  <sheetData>
    <row r="1" spans="1:23" ht="16.5" customHeight="1">
      <c r="A1" s="177" t="s">
        <v>0</v>
      </c>
      <c r="B1" s="177"/>
      <c r="C1" s="177"/>
      <c r="D1" s="177"/>
      <c r="E1" s="177"/>
      <c r="F1" s="177"/>
      <c r="G1" s="177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2.75">
      <c r="A2" s="11"/>
      <c r="B2" s="12"/>
      <c r="C2" s="13"/>
      <c r="D2" s="14"/>
      <c r="E2" s="15"/>
      <c r="F2" s="16"/>
      <c r="G2" s="16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45" customHeight="1">
      <c r="A3" s="178" t="s">
        <v>1</v>
      </c>
      <c r="B3" s="178"/>
      <c r="C3" s="17" t="s">
        <v>730</v>
      </c>
      <c r="D3" s="18"/>
      <c r="E3" s="19" t="s">
        <v>2</v>
      </c>
      <c r="F3" s="20"/>
      <c r="G3" s="21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3.5" customHeight="1">
      <c r="A4" s="179" t="s">
        <v>3</v>
      </c>
      <c r="B4" s="179"/>
      <c r="C4" s="22" t="s">
        <v>724</v>
      </c>
      <c r="D4" s="23"/>
      <c r="E4" s="180"/>
      <c r="F4" s="180"/>
      <c r="G4" s="180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66" customHeight="1">
      <c r="A5" s="181" t="s">
        <v>4</v>
      </c>
      <c r="B5" s="181"/>
      <c r="C5" s="181"/>
      <c r="D5" s="181"/>
      <c r="E5" s="181"/>
      <c r="F5" s="181"/>
      <c r="G5" s="181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2.75">
      <c r="A6" s="24" t="s">
        <v>5</v>
      </c>
      <c r="B6" s="25" t="s">
        <v>6</v>
      </c>
      <c r="C6" s="26" t="s">
        <v>7</v>
      </c>
      <c r="D6" s="27" t="s">
        <v>8</v>
      </c>
      <c r="E6" s="28" t="s">
        <v>9</v>
      </c>
      <c r="F6" s="29" t="s">
        <v>10</v>
      </c>
      <c r="G6" s="30" t="s">
        <v>11</v>
      </c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31" t="s">
        <v>12</v>
      </c>
      <c r="B7" s="32" t="s">
        <v>13</v>
      </c>
      <c r="C7" s="33" t="s">
        <v>14</v>
      </c>
      <c r="D7" s="34"/>
      <c r="E7" s="35"/>
      <c r="F7" s="36"/>
      <c r="G7" s="36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4.25" customHeight="1">
      <c r="A8" s="182" t="s">
        <v>15</v>
      </c>
      <c r="B8" s="182"/>
      <c r="C8" s="182"/>
      <c r="D8" s="182"/>
      <c r="E8" s="182"/>
      <c r="F8" s="182"/>
      <c r="G8" s="182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9" s="45" customFormat="1" ht="45.75">
      <c r="A9" s="37"/>
      <c r="B9" s="38" t="s">
        <v>16</v>
      </c>
      <c r="C9" s="39" t="s">
        <v>17</v>
      </c>
      <c r="D9" s="40" t="s">
        <v>18</v>
      </c>
      <c r="E9" s="41">
        <f>(32+120+22+226)*2</f>
        <v>800</v>
      </c>
      <c r="F9" s="42"/>
      <c r="G9" s="43">
        <f>E9*F9</f>
        <v>0</v>
      </c>
      <c r="H9" s="44"/>
      <c r="I9" s="162"/>
    </row>
    <row r="10" spans="1:9" s="52" customFormat="1" ht="12.75">
      <c r="A10" s="46"/>
      <c r="B10" s="47" t="s">
        <v>19</v>
      </c>
      <c r="C10" s="48" t="s">
        <v>725</v>
      </c>
      <c r="D10" s="49" t="s">
        <v>20</v>
      </c>
      <c r="E10" s="50">
        <f>E9*0.6*0.001</f>
        <v>0.4800000000000001</v>
      </c>
      <c r="F10" s="51"/>
      <c r="G10" s="43">
        <f aca="true" t="shared" si="0" ref="G10:G26">E10*F10</f>
        <v>0</v>
      </c>
      <c r="H10" s="7"/>
      <c r="I10" s="162"/>
    </row>
    <row r="11" spans="1:9" s="52" customFormat="1" ht="22.5">
      <c r="A11" s="46"/>
      <c r="B11" s="47" t="s">
        <v>21</v>
      </c>
      <c r="C11" s="48" t="s">
        <v>22</v>
      </c>
      <c r="D11" s="49" t="s">
        <v>18</v>
      </c>
      <c r="E11" s="50">
        <v>120</v>
      </c>
      <c r="F11" s="51"/>
      <c r="G11" s="43">
        <f t="shared" si="0"/>
        <v>0</v>
      </c>
      <c r="H11" s="7"/>
      <c r="I11" s="162"/>
    </row>
    <row r="12" spans="1:9" s="52" customFormat="1" ht="56.25">
      <c r="A12" s="46"/>
      <c r="B12" s="47" t="s">
        <v>23</v>
      </c>
      <c r="C12" s="48" t="s">
        <v>24</v>
      </c>
      <c r="D12" s="49" t="s">
        <v>18</v>
      </c>
      <c r="E12" s="50">
        <f>E11</f>
        <v>120</v>
      </c>
      <c r="F12" s="51"/>
      <c r="G12" s="43">
        <f t="shared" si="0"/>
        <v>0</v>
      </c>
      <c r="H12" s="7"/>
      <c r="I12" s="162"/>
    </row>
    <row r="13" spans="1:9" s="52" customFormat="1" ht="12.75">
      <c r="A13" s="46"/>
      <c r="B13" s="47" t="s">
        <v>25</v>
      </c>
      <c r="C13" s="48" t="s">
        <v>26</v>
      </c>
      <c r="D13" s="49" t="s">
        <v>18</v>
      </c>
      <c r="E13" s="50">
        <f>E11</f>
        <v>120</v>
      </c>
      <c r="F13" s="51"/>
      <c r="G13" s="43">
        <f t="shared" si="0"/>
        <v>0</v>
      </c>
      <c r="H13" s="7"/>
      <c r="I13" s="162"/>
    </row>
    <row r="14" spans="1:9" s="52" customFormat="1" ht="22.5">
      <c r="A14" s="46"/>
      <c r="B14" s="47" t="s">
        <v>19</v>
      </c>
      <c r="C14" s="48" t="s">
        <v>726</v>
      </c>
      <c r="D14" s="49" t="s">
        <v>27</v>
      </c>
      <c r="E14" s="50">
        <f>3*E13</f>
        <v>360</v>
      </c>
      <c r="F14" s="51"/>
      <c r="G14" s="43">
        <f t="shared" si="0"/>
        <v>0</v>
      </c>
      <c r="H14" s="7"/>
      <c r="I14" s="162"/>
    </row>
    <row r="15" spans="1:251" s="52" customFormat="1" ht="12.75">
      <c r="A15" s="53"/>
      <c r="B15" s="53" t="s">
        <v>28</v>
      </c>
      <c r="C15" s="53" t="s">
        <v>29</v>
      </c>
      <c r="D15" s="54" t="s">
        <v>18</v>
      </c>
      <c r="E15" s="55">
        <f>E13</f>
        <v>120</v>
      </c>
      <c r="F15" s="51"/>
      <c r="G15" s="43">
        <f t="shared" si="0"/>
        <v>0</v>
      </c>
      <c r="H15" s="9"/>
      <c r="I15" s="16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9" s="59" customFormat="1" ht="22.5">
      <c r="A16" s="46"/>
      <c r="B16" s="57" t="s">
        <v>19</v>
      </c>
      <c r="C16" s="58" t="s">
        <v>30</v>
      </c>
      <c r="D16" s="49" t="s">
        <v>31</v>
      </c>
      <c r="E16" s="50">
        <f>E15*35*0.001</f>
        <v>4.2</v>
      </c>
      <c r="F16" s="51"/>
      <c r="G16" s="43">
        <f t="shared" si="0"/>
        <v>0</v>
      </c>
      <c r="H16" s="7"/>
      <c r="I16" s="162"/>
    </row>
    <row r="17" spans="1:8" s="52" customFormat="1" ht="14.25" customHeight="1">
      <c r="A17" s="173" t="s">
        <v>32</v>
      </c>
      <c r="B17" s="173"/>
      <c r="C17" s="173"/>
      <c r="D17" s="173"/>
      <c r="E17" s="173"/>
      <c r="F17" s="173"/>
      <c r="G17" s="173"/>
      <c r="H17" s="7"/>
    </row>
    <row r="18" spans="1:9" s="45" customFormat="1" ht="22.5">
      <c r="A18" s="37"/>
      <c r="B18" s="38" t="s">
        <v>33</v>
      </c>
      <c r="C18" s="39" t="s">
        <v>34</v>
      </c>
      <c r="D18" s="40" t="s">
        <v>35</v>
      </c>
      <c r="E18" s="41">
        <v>2</v>
      </c>
      <c r="F18" s="42"/>
      <c r="G18" s="43">
        <f t="shared" si="0"/>
        <v>0</v>
      </c>
      <c r="H18" s="44"/>
      <c r="I18" s="162"/>
    </row>
    <row r="19" spans="1:9" s="52" customFormat="1" ht="22.5">
      <c r="A19" s="46"/>
      <c r="B19" s="47" t="s">
        <v>36</v>
      </c>
      <c r="C19" s="48" t="s">
        <v>37</v>
      </c>
      <c r="D19" s="49" t="s">
        <v>38</v>
      </c>
      <c r="E19" s="50">
        <f>E44</f>
        <v>6</v>
      </c>
      <c r="F19" s="51"/>
      <c r="G19" s="43">
        <f t="shared" si="0"/>
        <v>0</v>
      </c>
      <c r="H19" s="7"/>
      <c r="I19" s="162"/>
    </row>
    <row r="20" spans="1:9" s="52" customFormat="1" ht="22.5">
      <c r="A20" s="46"/>
      <c r="B20" s="47" t="s">
        <v>39</v>
      </c>
      <c r="C20" s="48" t="s">
        <v>40</v>
      </c>
      <c r="D20" s="49" t="s">
        <v>38</v>
      </c>
      <c r="E20" s="50">
        <f>E19</f>
        <v>6</v>
      </c>
      <c r="F20" s="51"/>
      <c r="G20" s="43">
        <f t="shared" si="0"/>
        <v>0</v>
      </c>
      <c r="H20" s="7"/>
      <c r="I20" s="162"/>
    </row>
    <row r="21" spans="1:9" s="52" customFormat="1" ht="33.75">
      <c r="A21" s="46"/>
      <c r="B21" s="47" t="s">
        <v>41</v>
      </c>
      <c r="C21" s="60" t="s">
        <v>42</v>
      </c>
      <c r="D21" s="49" t="s">
        <v>38</v>
      </c>
      <c r="E21" s="50">
        <v>4</v>
      </c>
      <c r="F21" s="51"/>
      <c r="G21" s="43">
        <f t="shared" si="0"/>
        <v>0</v>
      </c>
      <c r="H21" s="7"/>
      <c r="I21" s="162"/>
    </row>
    <row r="22" spans="1:9" s="52" customFormat="1" ht="21.75" customHeight="1">
      <c r="A22" s="169"/>
      <c r="B22" s="175" t="s">
        <v>19</v>
      </c>
      <c r="C22" s="48" t="s">
        <v>43</v>
      </c>
      <c r="D22" s="49" t="s">
        <v>38</v>
      </c>
      <c r="E22" s="50">
        <f>SUM(E23:E23)</f>
        <v>4</v>
      </c>
      <c r="F22" s="176"/>
      <c r="G22" s="195">
        <f t="shared" si="0"/>
        <v>0</v>
      </c>
      <c r="H22" s="7"/>
      <c r="I22" s="162"/>
    </row>
    <row r="23" spans="1:9" s="52" customFormat="1" ht="12.75">
      <c r="A23" s="169"/>
      <c r="B23" s="175"/>
      <c r="C23" s="61" t="s">
        <v>44</v>
      </c>
      <c r="D23" s="62" t="s">
        <v>38</v>
      </c>
      <c r="E23" s="63">
        <f>E21*1</f>
        <v>4</v>
      </c>
      <c r="F23" s="176"/>
      <c r="G23" s="196"/>
      <c r="H23" s="7"/>
      <c r="I23" s="162"/>
    </row>
    <row r="24" spans="1:9" s="52" customFormat="1" ht="21.75" customHeight="1">
      <c r="A24" s="169"/>
      <c r="B24" s="175" t="s">
        <v>19</v>
      </c>
      <c r="C24" s="58" t="s">
        <v>45</v>
      </c>
      <c r="D24" s="64" t="s">
        <v>46</v>
      </c>
      <c r="E24" s="65">
        <f>SUM(E25:E25)</f>
        <v>4</v>
      </c>
      <c r="F24" s="176"/>
      <c r="G24" s="195">
        <f t="shared" si="0"/>
        <v>0</v>
      </c>
      <c r="H24" s="7"/>
      <c r="I24" s="162"/>
    </row>
    <row r="25" spans="1:9" s="52" customFormat="1" ht="12.75">
      <c r="A25" s="169"/>
      <c r="B25" s="175"/>
      <c r="C25" s="66" t="s">
        <v>47</v>
      </c>
      <c r="D25" s="67"/>
      <c r="E25" s="68">
        <f>1*E21</f>
        <v>4</v>
      </c>
      <c r="F25" s="176"/>
      <c r="G25" s="196"/>
      <c r="H25" s="7"/>
      <c r="I25" s="162"/>
    </row>
    <row r="26" spans="1:9" s="52" customFormat="1" ht="33.75">
      <c r="A26" s="46"/>
      <c r="B26" s="47" t="s">
        <v>48</v>
      </c>
      <c r="C26" s="48" t="s">
        <v>49</v>
      </c>
      <c r="D26" s="49" t="s">
        <v>38</v>
      </c>
      <c r="E26" s="50">
        <v>6</v>
      </c>
      <c r="F26" s="51"/>
      <c r="G26" s="43">
        <f t="shared" si="0"/>
        <v>0</v>
      </c>
      <c r="H26" s="7"/>
      <c r="I26" s="162"/>
    </row>
    <row r="27" spans="1:9" s="52" customFormat="1" ht="14.25" customHeight="1">
      <c r="A27" s="169"/>
      <c r="B27" s="165" t="s">
        <v>50</v>
      </c>
      <c r="C27" s="48" t="s">
        <v>51</v>
      </c>
      <c r="D27" s="49" t="s">
        <v>52</v>
      </c>
      <c r="E27" s="69">
        <f>(E28*5*10)*0.000001</f>
        <v>0.0003</v>
      </c>
      <c r="F27" s="170"/>
      <c r="G27" s="171">
        <f>E27*F27</f>
        <v>0</v>
      </c>
      <c r="H27" s="7"/>
      <c r="I27" s="162"/>
    </row>
    <row r="28" spans="1:9" s="59" customFormat="1" ht="12.75" customHeight="1">
      <c r="A28" s="169"/>
      <c r="B28" s="165"/>
      <c r="C28" s="172" t="s">
        <v>53</v>
      </c>
      <c r="D28" s="172"/>
      <c r="E28" s="70">
        <f>E44</f>
        <v>6</v>
      </c>
      <c r="F28" s="170"/>
      <c r="G28" s="171"/>
      <c r="H28" s="7"/>
      <c r="I28" s="162"/>
    </row>
    <row r="29" spans="1:9" s="52" customFormat="1" ht="22.5">
      <c r="A29" s="46"/>
      <c r="B29" s="47" t="s">
        <v>19</v>
      </c>
      <c r="C29" s="48" t="s">
        <v>727</v>
      </c>
      <c r="D29" s="49" t="s">
        <v>54</v>
      </c>
      <c r="E29" s="50">
        <f>10*E44*0.01</f>
        <v>0.6</v>
      </c>
      <c r="F29" s="51"/>
      <c r="G29" s="43">
        <f>E29*F29</f>
        <v>0</v>
      </c>
      <c r="H29" s="7"/>
      <c r="I29" s="162"/>
    </row>
    <row r="30" spans="1:9" s="52" customFormat="1" ht="22.5">
      <c r="A30" s="46"/>
      <c r="B30" s="47" t="s">
        <v>19</v>
      </c>
      <c r="C30" s="58" t="s">
        <v>55</v>
      </c>
      <c r="D30" s="64" t="s">
        <v>54</v>
      </c>
      <c r="E30" s="65">
        <f>10*E44*0.01</f>
        <v>0.6</v>
      </c>
      <c r="F30" s="51"/>
      <c r="G30" s="43">
        <f>E30*F30</f>
        <v>0</v>
      </c>
      <c r="H30" s="7"/>
      <c r="I30" s="162"/>
    </row>
    <row r="31" spans="1:9" s="52" customFormat="1" ht="14.25" customHeight="1">
      <c r="A31" s="169"/>
      <c r="B31" s="165" t="s">
        <v>19</v>
      </c>
      <c r="C31" s="48" t="s">
        <v>728</v>
      </c>
      <c r="D31" s="49" t="s">
        <v>38</v>
      </c>
      <c r="E31" s="50">
        <f>E32*5</f>
        <v>30</v>
      </c>
      <c r="F31" s="170"/>
      <c r="G31" s="171">
        <f>E31*F31</f>
        <v>0</v>
      </c>
      <c r="H31" s="7"/>
      <c r="I31" s="162"/>
    </row>
    <row r="32" spans="1:9" s="59" customFormat="1" ht="12.75" customHeight="1">
      <c r="A32" s="169"/>
      <c r="B32" s="165"/>
      <c r="C32" s="172" t="s">
        <v>57</v>
      </c>
      <c r="D32" s="172"/>
      <c r="E32" s="70">
        <f>E44</f>
        <v>6</v>
      </c>
      <c r="F32" s="170"/>
      <c r="G32" s="171"/>
      <c r="H32" s="7"/>
      <c r="I32" s="162"/>
    </row>
    <row r="33" spans="1:9" s="52" customFormat="1" ht="14.25" customHeight="1">
      <c r="A33" s="169"/>
      <c r="B33" s="165" t="s">
        <v>58</v>
      </c>
      <c r="C33" s="48" t="s">
        <v>59</v>
      </c>
      <c r="D33" s="49" t="s">
        <v>31</v>
      </c>
      <c r="E33" s="50">
        <f>E34*100*0.001</f>
        <v>0.6</v>
      </c>
      <c r="F33" s="170"/>
      <c r="G33" s="171">
        <f>E33*F33</f>
        <v>0</v>
      </c>
      <c r="H33" s="7"/>
      <c r="I33" s="162"/>
    </row>
    <row r="34" spans="1:9" s="59" customFormat="1" ht="12.75" customHeight="1">
      <c r="A34" s="169"/>
      <c r="B34" s="165"/>
      <c r="C34" s="172" t="s">
        <v>60</v>
      </c>
      <c r="D34" s="172"/>
      <c r="E34" s="70">
        <f>E44</f>
        <v>6</v>
      </c>
      <c r="F34" s="170"/>
      <c r="G34" s="171"/>
      <c r="H34" s="7"/>
      <c r="I34" s="162"/>
    </row>
    <row r="35" spans="1:9" s="59" customFormat="1" ht="12.75">
      <c r="A35" s="46"/>
      <c r="B35" s="57" t="s">
        <v>19</v>
      </c>
      <c r="C35" s="58" t="s">
        <v>61</v>
      </c>
      <c r="D35" s="49" t="s">
        <v>31</v>
      </c>
      <c r="E35" s="50">
        <f>E33</f>
        <v>0.6</v>
      </c>
      <c r="F35" s="51"/>
      <c r="G35" s="43">
        <f>E35*F35</f>
        <v>0</v>
      </c>
      <c r="H35" s="7"/>
      <c r="I35" s="162"/>
    </row>
    <row r="36" spans="1:9" s="52" customFormat="1" ht="12.75">
      <c r="A36" s="46"/>
      <c r="B36" s="47" t="s">
        <v>19</v>
      </c>
      <c r="C36" s="48" t="s">
        <v>62</v>
      </c>
      <c r="D36" s="49" t="s">
        <v>31</v>
      </c>
      <c r="E36" s="50">
        <f>(0.4*0.5*E37)</f>
        <v>1.2000000000000002</v>
      </c>
      <c r="F36" s="193"/>
      <c r="G36" s="195">
        <f>E36*F36</f>
        <v>0</v>
      </c>
      <c r="H36" s="7"/>
      <c r="I36" s="162"/>
    </row>
    <row r="37" spans="1:9" s="59" customFormat="1" ht="12.75" customHeight="1">
      <c r="A37" s="46"/>
      <c r="B37" s="71"/>
      <c r="C37" s="172" t="s">
        <v>63</v>
      </c>
      <c r="D37" s="172"/>
      <c r="E37" s="70">
        <f>E44</f>
        <v>6</v>
      </c>
      <c r="F37" s="194"/>
      <c r="G37" s="196"/>
      <c r="H37" s="7"/>
      <c r="I37" s="162"/>
    </row>
    <row r="38" spans="1:9" s="59" customFormat="1" ht="22.5">
      <c r="A38" s="46"/>
      <c r="B38" s="47" t="s">
        <v>64</v>
      </c>
      <c r="C38" s="72" t="s">
        <v>65</v>
      </c>
      <c r="D38" s="73" t="s">
        <v>52</v>
      </c>
      <c r="E38" s="74">
        <f>0.2*E44</f>
        <v>1.2000000000000002</v>
      </c>
      <c r="F38" s="51"/>
      <c r="G38" s="43">
        <f aca="true" t="shared" si="1" ref="G38:G43">E38*F38</f>
        <v>0</v>
      </c>
      <c r="H38" s="7"/>
      <c r="I38" s="162"/>
    </row>
    <row r="39" spans="1:9" s="52" customFormat="1" ht="14.25" customHeight="1">
      <c r="A39" s="46"/>
      <c r="B39" s="165" t="s">
        <v>66</v>
      </c>
      <c r="C39" s="75" t="s">
        <v>67</v>
      </c>
      <c r="D39" s="76" t="s">
        <v>38</v>
      </c>
      <c r="E39" s="50">
        <v>2</v>
      </c>
      <c r="F39" s="51"/>
      <c r="G39" s="43">
        <f t="shared" si="1"/>
        <v>0</v>
      </c>
      <c r="H39" s="7"/>
      <c r="I39" s="162"/>
    </row>
    <row r="40" spans="1:9" s="52" customFormat="1" ht="12.75">
      <c r="A40" s="46"/>
      <c r="B40" s="165" t="s">
        <v>68</v>
      </c>
      <c r="C40" s="75" t="s">
        <v>69</v>
      </c>
      <c r="D40" s="76" t="s">
        <v>38</v>
      </c>
      <c r="E40" s="50">
        <v>1</v>
      </c>
      <c r="F40" s="51"/>
      <c r="G40" s="43">
        <f t="shared" si="1"/>
        <v>0</v>
      </c>
      <c r="H40" s="7"/>
      <c r="I40" s="162"/>
    </row>
    <row r="41" spans="1:9" s="52" customFormat="1" ht="12.75">
      <c r="A41" s="46"/>
      <c r="B41" s="165" t="s">
        <v>70</v>
      </c>
      <c r="C41" s="75" t="s">
        <v>71</v>
      </c>
      <c r="D41" s="76" t="s">
        <v>38</v>
      </c>
      <c r="E41" s="50">
        <v>1</v>
      </c>
      <c r="F41" s="51"/>
      <c r="G41" s="43">
        <f t="shared" si="1"/>
        <v>0</v>
      </c>
      <c r="H41" s="7"/>
      <c r="I41" s="162"/>
    </row>
    <row r="42" spans="1:9" s="52" customFormat="1" ht="12.75">
      <c r="A42" s="46"/>
      <c r="B42" s="165"/>
      <c r="C42" s="75" t="s">
        <v>72</v>
      </c>
      <c r="D42" s="76" t="s">
        <v>38</v>
      </c>
      <c r="E42" s="50">
        <v>1</v>
      </c>
      <c r="F42" s="51"/>
      <c r="G42" s="43">
        <f t="shared" si="1"/>
        <v>0</v>
      </c>
      <c r="H42" s="7"/>
      <c r="I42" s="162"/>
    </row>
    <row r="43" spans="1:9" s="52" customFormat="1" ht="12.75">
      <c r="A43" s="46"/>
      <c r="B43" s="165"/>
      <c r="C43" s="75" t="s">
        <v>73</v>
      </c>
      <c r="D43" s="76" t="s">
        <v>38</v>
      </c>
      <c r="E43" s="50">
        <v>1</v>
      </c>
      <c r="F43" s="51"/>
      <c r="G43" s="43">
        <f t="shared" si="1"/>
        <v>0</v>
      </c>
      <c r="H43" s="7"/>
      <c r="I43" s="162"/>
    </row>
    <row r="44" spans="1:9" s="52" customFormat="1" ht="12.75">
      <c r="A44" s="46"/>
      <c r="B44" s="77"/>
      <c r="C44" s="78"/>
      <c r="D44" s="49"/>
      <c r="E44" s="79">
        <f>SUM(E39:E43)</f>
        <v>6</v>
      </c>
      <c r="F44" s="80"/>
      <c r="G44" s="43"/>
      <c r="H44" s="7"/>
      <c r="I44" s="162"/>
    </row>
    <row r="45" spans="1:9" s="52" customFormat="1" ht="14.25" customHeight="1">
      <c r="A45" s="173">
        <v>1</v>
      </c>
      <c r="B45" s="173"/>
      <c r="C45" s="173"/>
      <c r="D45" s="173"/>
      <c r="E45" s="173"/>
      <c r="F45" s="173"/>
      <c r="G45" s="173"/>
      <c r="H45" s="7"/>
      <c r="I45" s="162"/>
    </row>
    <row r="46" spans="1:9" s="45" customFormat="1" ht="22.5">
      <c r="A46" s="37"/>
      <c r="B46" s="38" t="s">
        <v>33</v>
      </c>
      <c r="C46" s="39" t="s">
        <v>74</v>
      </c>
      <c r="D46" s="40" t="s">
        <v>35</v>
      </c>
      <c r="E46" s="41">
        <v>8</v>
      </c>
      <c r="F46" s="42"/>
      <c r="G46" s="43">
        <f aca="true" t="shared" si="2" ref="G46:G51">E46*F46</f>
        <v>0</v>
      </c>
      <c r="H46" s="44"/>
      <c r="I46" s="162"/>
    </row>
    <row r="47" spans="1:9" s="52" customFormat="1" ht="33.75">
      <c r="A47" s="46"/>
      <c r="B47" s="47" t="s">
        <v>75</v>
      </c>
      <c r="C47" s="48" t="s">
        <v>76</v>
      </c>
      <c r="D47" s="49" t="s">
        <v>18</v>
      </c>
      <c r="E47" s="50">
        <f>32+226</f>
        <v>258</v>
      </c>
      <c r="F47" s="51"/>
      <c r="G47" s="43">
        <f t="shared" si="2"/>
        <v>0</v>
      </c>
      <c r="H47" s="7"/>
      <c r="I47" s="162"/>
    </row>
    <row r="48" spans="1:9" s="52" customFormat="1" ht="45">
      <c r="A48" s="46"/>
      <c r="B48" s="47" t="s">
        <v>77</v>
      </c>
      <c r="C48" s="48" t="s">
        <v>78</v>
      </c>
      <c r="D48" s="49" t="s">
        <v>46</v>
      </c>
      <c r="E48" s="50">
        <v>17</v>
      </c>
      <c r="F48" s="51"/>
      <c r="G48" s="43">
        <f t="shared" si="2"/>
        <v>0</v>
      </c>
      <c r="H48" s="7"/>
      <c r="I48" s="162"/>
    </row>
    <row r="49" spans="1:9" s="52" customFormat="1" ht="22.5">
      <c r="A49" s="46"/>
      <c r="B49" s="47" t="s">
        <v>79</v>
      </c>
      <c r="C49" s="81" t="s">
        <v>80</v>
      </c>
      <c r="D49" s="49" t="s">
        <v>38</v>
      </c>
      <c r="E49" s="50">
        <f>E83</f>
        <v>51</v>
      </c>
      <c r="F49" s="51"/>
      <c r="G49" s="43">
        <f t="shared" si="2"/>
        <v>0</v>
      </c>
      <c r="H49" s="7"/>
      <c r="I49" s="162"/>
    </row>
    <row r="50" spans="1:9" s="52" customFormat="1" ht="12.75">
      <c r="A50" s="46"/>
      <c r="B50" s="47" t="s">
        <v>81</v>
      </c>
      <c r="C50" s="48" t="s">
        <v>82</v>
      </c>
      <c r="D50" s="49" t="s">
        <v>38</v>
      </c>
      <c r="E50" s="50">
        <f>E49</f>
        <v>51</v>
      </c>
      <c r="F50" s="51"/>
      <c r="G50" s="43">
        <f t="shared" si="2"/>
        <v>0</v>
      </c>
      <c r="H50" s="7"/>
      <c r="I50" s="162"/>
    </row>
    <row r="51" spans="1:9" s="52" customFormat="1" ht="14.25" customHeight="1">
      <c r="A51" s="169"/>
      <c r="B51" s="165" t="s">
        <v>83</v>
      </c>
      <c r="C51" s="48" t="s">
        <v>84</v>
      </c>
      <c r="D51" s="49" t="s">
        <v>18</v>
      </c>
      <c r="E51" s="50">
        <f>SUM(E52:E52)</f>
        <v>258</v>
      </c>
      <c r="F51" s="170"/>
      <c r="G51" s="171">
        <f t="shared" si="2"/>
        <v>0</v>
      </c>
      <c r="H51" s="7"/>
      <c r="I51" s="162"/>
    </row>
    <row r="52" spans="1:9" s="59" customFormat="1" ht="12.75">
      <c r="A52" s="169"/>
      <c r="B52" s="165"/>
      <c r="C52" s="82" t="s">
        <v>85</v>
      </c>
      <c r="D52" s="83"/>
      <c r="E52" s="84">
        <f>E47</f>
        <v>258</v>
      </c>
      <c r="F52" s="170"/>
      <c r="G52" s="171"/>
      <c r="H52" s="7"/>
      <c r="I52" s="162"/>
    </row>
    <row r="53" spans="1:9" s="52" customFormat="1" ht="14.25" customHeight="1">
      <c r="A53" s="169"/>
      <c r="B53" s="165" t="s">
        <v>50</v>
      </c>
      <c r="C53" s="48" t="s">
        <v>51</v>
      </c>
      <c r="D53" s="49" t="s">
        <v>52</v>
      </c>
      <c r="E53" s="69">
        <f>(E54*2*10)*0.000001</f>
        <v>0.0010199999999999999</v>
      </c>
      <c r="F53" s="170"/>
      <c r="G53" s="171">
        <f>F53*E53</f>
        <v>0</v>
      </c>
      <c r="H53" s="7"/>
      <c r="I53" s="162"/>
    </row>
    <row r="54" spans="1:9" s="59" customFormat="1" ht="12.75" customHeight="1">
      <c r="A54" s="169"/>
      <c r="B54" s="165"/>
      <c r="C54" s="172" t="s">
        <v>86</v>
      </c>
      <c r="D54" s="172"/>
      <c r="E54" s="85">
        <f>E50</f>
        <v>51</v>
      </c>
      <c r="F54" s="170"/>
      <c r="G54" s="171"/>
      <c r="H54" s="7"/>
      <c r="I54" s="162"/>
    </row>
    <row r="55" spans="1:9" s="52" customFormat="1" ht="14.25" customHeight="1">
      <c r="A55" s="169"/>
      <c r="B55" s="165" t="s">
        <v>28</v>
      </c>
      <c r="C55" s="48" t="s">
        <v>87</v>
      </c>
      <c r="D55" s="49" t="s">
        <v>31</v>
      </c>
      <c r="E55" s="50">
        <f>E56*0.001</f>
        <v>0.51</v>
      </c>
      <c r="F55" s="170"/>
      <c r="G55" s="171">
        <f>E55*F55</f>
        <v>0</v>
      </c>
      <c r="H55" s="7"/>
      <c r="I55" s="162"/>
    </row>
    <row r="56" spans="1:9" s="59" customFormat="1" ht="12.75" customHeight="1">
      <c r="A56" s="169"/>
      <c r="B56" s="165"/>
      <c r="C56" s="172" t="s">
        <v>88</v>
      </c>
      <c r="D56" s="172"/>
      <c r="E56" s="85">
        <f>E83*10</f>
        <v>510</v>
      </c>
      <c r="F56" s="170"/>
      <c r="G56" s="171"/>
      <c r="H56" s="7"/>
      <c r="I56" s="162"/>
    </row>
    <row r="57" spans="1:9" s="59" customFormat="1" ht="12.75">
      <c r="A57" s="46"/>
      <c r="B57" s="57" t="s">
        <v>19</v>
      </c>
      <c r="C57" s="58" t="s">
        <v>61</v>
      </c>
      <c r="D57" s="49" t="s">
        <v>31</v>
      </c>
      <c r="E57" s="50">
        <f>E55</f>
        <v>0.51</v>
      </c>
      <c r="F57" s="51"/>
      <c r="G57" s="43">
        <f>E57*F57</f>
        <v>0</v>
      </c>
      <c r="H57" s="7"/>
      <c r="I57" s="162"/>
    </row>
    <row r="58" spans="1:9" s="52" customFormat="1" ht="14.25" customHeight="1">
      <c r="A58" s="169"/>
      <c r="B58" s="165" t="s">
        <v>19</v>
      </c>
      <c r="C58" s="48" t="s">
        <v>56</v>
      </c>
      <c r="D58" s="49" t="s">
        <v>89</v>
      </c>
      <c r="E58" s="50">
        <f>E59*2</f>
        <v>102</v>
      </c>
      <c r="F58" s="170"/>
      <c r="G58" s="171">
        <f>E58*F58</f>
        <v>0</v>
      </c>
      <c r="H58" s="7"/>
      <c r="I58" s="162"/>
    </row>
    <row r="59" spans="1:9" s="59" customFormat="1" ht="12.75" customHeight="1">
      <c r="A59" s="169"/>
      <c r="B59" s="165"/>
      <c r="C59" s="172" t="s">
        <v>90</v>
      </c>
      <c r="D59" s="172"/>
      <c r="E59" s="85">
        <f>E50</f>
        <v>51</v>
      </c>
      <c r="F59" s="170"/>
      <c r="G59" s="171"/>
      <c r="H59" s="7"/>
      <c r="I59" s="162"/>
    </row>
    <row r="60" spans="1:9" s="52" customFormat="1" ht="14.25" customHeight="1">
      <c r="A60" s="169"/>
      <c r="B60" s="165" t="s">
        <v>19</v>
      </c>
      <c r="C60" s="48" t="s">
        <v>62</v>
      </c>
      <c r="D60" s="49" t="s">
        <v>31</v>
      </c>
      <c r="E60" s="50">
        <f>0.125*0.5*E83</f>
        <v>3.1875</v>
      </c>
      <c r="F60" s="170"/>
      <c r="G60" s="171">
        <f>E60*F60</f>
        <v>0</v>
      </c>
      <c r="H60" s="7"/>
      <c r="I60" s="162"/>
    </row>
    <row r="61" spans="1:9" s="59" customFormat="1" ht="12.75" customHeight="1">
      <c r="A61" s="169"/>
      <c r="B61" s="165"/>
      <c r="C61" s="172" t="s">
        <v>91</v>
      </c>
      <c r="D61" s="172"/>
      <c r="E61" s="85">
        <f>E50</f>
        <v>51</v>
      </c>
      <c r="F61" s="170"/>
      <c r="G61" s="171"/>
      <c r="H61" s="7"/>
      <c r="I61" s="162"/>
    </row>
    <row r="62" spans="1:9" s="52" customFormat="1" ht="14.25" customHeight="1">
      <c r="A62" s="169"/>
      <c r="B62" s="165" t="s">
        <v>19</v>
      </c>
      <c r="C62" s="48" t="s">
        <v>92</v>
      </c>
      <c r="D62" s="49" t="s">
        <v>31</v>
      </c>
      <c r="E62" s="50">
        <f>E63*0.1</f>
        <v>25.8</v>
      </c>
      <c r="F62" s="170"/>
      <c r="G62" s="171">
        <f>E62*F62</f>
        <v>0</v>
      </c>
      <c r="H62" s="7"/>
      <c r="I62" s="162"/>
    </row>
    <row r="63" spans="1:9" s="59" customFormat="1" ht="21.75" customHeight="1">
      <c r="A63" s="169"/>
      <c r="B63" s="165"/>
      <c r="C63" s="172" t="s">
        <v>93</v>
      </c>
      <c r="D63" s="172"/>
      <c r="E63" s="85">
        <f>E47</f>
        <v>258</v>
      </c>
      <c r="F63" s="170"/>
      <c r="G63" s="171"/>
      <c r="H63" s="7"/>
      <c r="I63" s="162"/>
    </row>
    <row r="64" spans="1:9" s="87" customFormat="1" ht="12.75" customHeight="1">
      <c r="A64" s="46"/>
      <c r="B64" s="174" t="s">
        <v>94</v>
      </c>
      <c r="C64" s="75" t="s">
        <v>95</v>
      </c>
      <c r="D64" s="49" t="s">
        <v>38</v>
      </c>
      <c r="E64" s="86">
        <v>4</v>
      </c>
      <c r="F64" s="51"/>
      <c r="G64" s="43">
        <f>E64*F64</f>
        <v>0</v>
      </c>
      <c r="H64" s="7"/>
      <c r="I64" s="162"/>
    </row>
    <row r="65" spans="1:9" s="87" customFormat="1" ht="12.75">
      <c r="A65" s="46"/>
      <c r="B65" s="174"/>
      <c r="C65" s="75" t="s">
        <v>96</v>
      </c>
      <c r="D65" s="49" t="s">
        <v>38</v>
      </c>
      <c r="E65" s="86">
        <v>7</v>
      </c>
      <c r="F65" s="51"/>
      <c r="G65" s="43">
        <f aca="true" t="shared" si="3" ref="G65:G82">E65*F65</f>
        <v>0</v>
      </c>
      <c r="H65" s="7"/>
      <c r="I65" s="162"/>
    </row>
    <row r="66" spans="1:9" s="87" customFormat="1" ht="12.75">
      <c r="A66" s="46"/>
      <c r="B66" s="174"/>
      <c r="C66" s="75" t="s">
        <v>97</v>
      </c>
      <c r="D66" s="49" t="s">
        <v>38</v>
      </c>
      <c r="E66" s="86">
        <v>1</v>
      </c>
      <c r="F66" s="51"/>
      <c r="G66" s="43">
        <f t="shared" si="3"/>
        <v>0</v>
      </c>
      <c r="H66" s="7"/>
      <c r="I66" s="162"/>
    </row>
    <row r="67" spans="1:9" s="87" customFormat="1" ht="12.75">
      <c r="A67" s="46"/>
      <c r="B67" s="174"/>
      <c r="C67" s="75" t="s">
        <v>98</v>
      </c>
      <c r="D67" s="49" t="s">
        <v>38</v>
      </c>
      <c r="E67" s="86">
        <v>1</v>
      </c>
      <c r="F67" s="51"/>
      <c r="G67" s="43">
        <f t="shared" si="3"/>
        <v>0</v>
      </c>
      <c r="H67" s="7"/>
      <c r="I67" s="162"/>
    </row>
    <row r="68" spans="1:9" s="87" customFormat="1" ht="12.75">
      <c r="A68" s="46"/>
      <c r="B68" s="174"/>
      <c r="C68" s="75" t="s">
        <v>99</v>
      </c>
      <c r="D68" s="49" t="s">
        <v>38</v>
      </c>
      <c r="E68" s="86">
        <v>1</v>
      </c>
      <c r="F68" s="51"/>
      <c r="G68" s="43">
        <f t="shared" si="3"/>
        <v>0</v>
      </c>
      <c r="H68" s="7"/>
      <c r="I68" s="162"/>
    </row>
    <row r="69" spans="1:9" s="87" customFormat="1" ht="12.75">
      <c r="A69" s="46"/>
      <c r="B69" s="174"/>
      <c r="C69" s="75" t="s">
        <v>100</v>
      </c>
      <c r="D69" s="49" t="s">
        <v>38</v>
      </c>
      <c r="E69" s="86">
        <v>1</v>
      </c>
      <c r="F69" s="51"/>
      <c r="G69" s="43">
        <f t="shared" si="3"/>
        <v>0</v>
      </c>
      <c r="H69" s="7"/>
      <c r="I69" s="162"/>
    </row>
    <row r="70" spans="1:9" s="87" customFormat="1" ht="12.75">
      <c r="A70" s="46"/>
      <c r="B70" s="174"/>
      <c r="C70" s="75" t="s">
        <v>101</v>
      </c>
      <c r="D70" s="49" t="s">
        <v>38</v>
      </c>
      <c r="E70" s="86">
        <v>2</v>
      </c>
      <c r="F70" s="51"/>
      <c r="G70" s="43">
        <f t="shared" si="3"/>
        <v>0</v>
      </c>
      <c r="H70" s="7"/>
      <c r="I70" s="162"/>
    </row>
    <row r="71" spans="1:9" s="87" customFormat="1" ht="12.75">
      <c r="A71" s="46"/>
      <c r="B71" s="174"/>
      <c r="C71" s="75" t="s">
        <v>102</v>
      </c>
      <c r="D71" s="49" t="s">
        <v>38</v>
      </c>
      <c r="E71" s="86">
        <v>9</v>
      </c>
      <c r="F71" s="51"/>
      <c r="G71" s="43">
        <f t="shared" si="3"/>
        <v>0</v>
      </c>
      <c r="H71" s="7"/>
      <c r="I71" s="162"/>
    </row>
    <row r="72" spans="1:9" s="87" customFormat="1" ht="12.75">
      <c r="A72" s="46"/>
      <c r="B72" s="174"/>
      <c r="C72" s="75" t="s">
        <v>103</v>
      </c>
      <c r="D72" s="49" t="s">
        <v>38</v>
      </c>
      <c r="E72" s="86">
        <v>2</v>
      </c>
      <c r="F72" s="51"/>
      <c r="G72" s="43">
        <f t="shared" si="3"/>
        <v>0</v>
      </c>
      <c r="H72" s="7"/>
      <c r="I72" s="162"/>
    </row>
    <row r="73" spans="1:9" s="87" customFormat="1" ht="12.75">
      <c r="A73" s="46"/>
      <c r="B73" s="174"/>
      <c r="C73" s="75" t="s">
        <v>104</v>
      </c>
      <c r="D73" s="49" t="s">
        <v>38</v>
      </c>
      <c r="E73" s="86">
        <v>3</v>
      </c>
      <c r="F73" s="51"/>
      <c r="G73" s="43">
        <f t="shared" si="3"/>
        <v>0</v>
      </c>
      <c r="H73" s="7"/>
      <c r="I73" s="162"/>
    </row>
    <row r="74" spans="1:9" s="87" customFormat="1" ht="12.75">
      <c r="A74" s="46"/>
      <c r="B74" s="174"/>
      <c r="C74" s="75" t="s">
        <v>105</v>
      </c>
      <c r="D74" s="49" t="s">
        <v>38</v>
      </c>
      <c r="E74" s="86">
        <v>6</v>
      </c>
      <c r="F74" s="51"/>
      <c r="G74" s="43">
        <f t="shared" si="3"/>
        <v>0</v>
      </c>
      <c r="H74" s="7"/>
      <c r="I74" s="162"/>
    </row>
    <row r="75" spans="1:9" s="87" customFormat="1" ht="12.75">
      <c r="A75" s="46"/>
      <c r="B75" s="174"/>
      <c r="C75" s="75" t="s">
        <v>106</v>
      </c>
      <c r="D75" s="49" t="s">
        <v>38</v>
      </c>
      <c r="E75" s="86">
        <v>1</v>
      </c>
      <c r="F75" s="51"/>
      <c r="G75" s="43">
        <f t="shared" si="3"/>
        <v>0</v>
      </c>
      <c r="H75" s="7"/>
      <c r="I75" s="162"/>
    </row>
    <row r="76" spans="1:9" s="87" customFormat="1" ht="12.75">
      <c r="A76" s="46"/>
      <c r="B76" s="174"/>
      <c r="C76" s="75" t="s">
        <v>107</v>
      </c>
      <c r="D76" s="49" t="s">
        <v>38</v>
      </c>
      <c r="E76" s="86">
        <v>3</v>
      </c>
      <c r="F76" s="51"/>
      <c r="G76" s="43">
        <f t="shared" si="3"/>
        <v>0</v>
      </c>
      <c r="H76" s="7"/>
      <c r="I76" s="162"/>
    </row>
    <row r="77" spans="1:9" s="87" customFormat="1" ht="12.75">
      <c r="A77" s="46"/>
      <c r="B77" s="174"/>
      <c r="C77" s="75" t="s">
        <v>108</v>
      </c>
      <c r="D77" s="49" t="s">
        <v>38</v>
      </c>
      <c r="E77" s="86">
        <v>2</v>
      </c>
      <c r="F77" s="51"/>
      <c r="G77" s="43">
        <f t="shared" si="3"/>
        <v>0</v>
      </c>
      <c r="H77" s="7"/>
      <c r="I77" s="162"/>
    </row>
    <row r="78" spans="1:9" s="87" customFormat="1" ht="12.75">
      <c r="A78" s="46"/>
      <c r="B78" s="174"/>
      <c r="C78" s="75" t="s">
        <v>109</v>
      </c>
      <c r="D78" s="49" t="s">
        <v>38</v>
      </c>
      <c r="E78" s="86">
        <v>1</v>
      </c>
      <c r="F78" s="51"/>
      <c r="G78" s="43">
        <f t="shared" si="3"/>
        <v>0</v>
      </c>
      <c r="H78" s="7"/>
      <c r="I78" s="162"/>
    </row>
    <row r="79" spans="1:9" s="87" customFormat="1" ht="12.75">
      <c r="A79" s="46"/>
      <c r="B79" s="174"/>
      <c r="C79" s="75" t="s">
        <v>110</v>
      </c>
      <c r="D79" s="49" t="s">
        <v>38</v>
      </c>
      <c r="E79" s="86">
        <v>2</v>
      </c>
      <c r="F79" s="51"/>
      <c r="G79" s="43">
        <f t="shared" si="3"/>
        <v>0</v>
      </c>
      <c r="H79" s="7"/>
      <c r="I79" s="162"/>
    </row>
    <row r="80" spans="1:9" s="87" customFormat="1" ht="12.75">
      <c r="A80" s="46"/>
      <c r="B80" s="174"/>
      <c r="C80" s="75" t="s">
        <v>111</v>
      </c>
      <c r="D80" s="49" t="s">
        <v>38</v>
      </c>
      <c r="E80" s="86">
        <v>1</v>
      </c>
      <c r="F80" s="51"/>
      <c r="G80" s="43">
        <f t="shared" si="3"/>
        <v>0</v>
      </c>
      <c r="H80" s="7"/>
      <c r="I80" s="162"/>
    </row>
    <row r="81" spans="1:9" s="87" customFormat="1" ht="12.75">
      <c r="A81" s="46"/>
      <c r="B81" s="174"/>
      <c r="C81" s="75" t="s">
        <v>112</v>
      </c>
      <c r="D81" s="49" t="s">
        <v>38</v>
      </c>
      <c r="E81" s="86">
        <v>2</v>
      </c>
      <c r="F81" s="51"/>
      <c r="G81" s="43">
        <f t="shared" si="3"/>
        <v>0</v>
      </c>
      <c r="H81" s="7"/>
      <c r="I81" s="162"/>
    </row>
    <row r="82" spans="1:9" s="87" customFormat="1" ht="12.75">
      <c r="A82" s="46"/>
      <c r="B82" s="174"/>
      <c r="C82" s="75" t="s">
        <v>113</v>
      </c>
      <c r="D82" s="49" t="s">
        <v>38</v>
      </c>
      <c r="E82" s="86">
        <v>2</v>
      </c>
      <c r="F82" s="51"/>
      <c r="G82" s="43">
        <f t="shared" si="3"/>
        <v>0</v>
      </c>
      <c r="H82" s="7"/>
      <c r="I82" s="162"/>
    </row>
    <row r="83" spans="1:9" s="87" customFormat="1" ht="12.75">
      <c r="A83" s="46"/>
      <c r="B83" s="88"/>
      <c r="C83" s="89"/>
      <c r="D83" s="49"/>
      <c r="E83" s="90">
        <f>SUM(E64:E82)</f>
        <v>51</v>
      </c>
      <c r="F83" s="51"/>
      <c r="G83" s="43"/>
      <c r="H83" s="6"/>
      <c r="I83" s="162"/>
    </row>
    <row r="84" spans="1:9" s="87" customFormat="1" ht="12.75" customHeight="1">
      <c r="A84" s="173">
        <v>1</v>
      </c>
      <c r="B84" s="173"/>
      <c r="C84" s="173"/>
      <c r="D84" s="173"/>
      <c r="E84" s="173"/>
      <c r="F84" s="173"/>
      <c r="G84" s="173"/>
      <c r="H84" s="7"/>
      <c r="I84" s="162"/>
    </row>
    <row r="85" spans="1:9" s="52" customFormat="1" ht="12.75">
      <c r="A85" s="46"/>
      <c r="B85" s="47" t="s">
        <v>114</v>
      </c>
      <c r="C85" s="48" t="s">
        <v>115</v>
      </c>
      <c r="D85" s="49" t="s">
        <v>46</v>
      </c>
      <c r="E85" s="50">
        <v>26</v>
      </c>
      <c r="F85" s="51"/>
      <c r="G85" s="43">
        <f>E85*F85</f>
        <v>0</v>
      </c>
      <c r="H85" s="7"/>
      <c r="I85" s="162"/>
    </row>
    <row r="86" spans="1:9" s="52" customFormat="1" ht="22.5">
      <c r="A86" s="46"/>
      <c r="B86" s="47" t="s">
        <v>19</v>
      </c>
      <c r="C86" s="48" t="s">
        <v>729</v>
      </c>
      <c r="D86" s="49" t="s">
        <v>46</v>
      </c>
      <c r="E86" s="50">
        <f>E85</f>
        <v>26</v>
      </c>
      <c r="F86" s="51"/>
      <c r="G86" s="43">
        <f>E86*F86</f>
        <v>0</v>
      </c>
      <c r="H86" s="7"/>
      <c r="I86" s="162"/>
    </row>
    <row r="87" spans="1:9" s="52" customFormat="1" ht="12.75">
      <c r="A87" s="46"/>
      <c r="B87" s="47" t="s">
        <v>116</v>
      </c>
      <c r="C87" s="48" t="s">
        <v>117</v>
      </c>
      <c r="D87" s="49" t="s">
        <v>38</v>
      </c>
      <c r="E87" s="50">
        <f>E145</f>
        <v>433</v>
      </c>
      <c r="F87" s="51"/>
      <c r="G87" s="43">
        <f>E87*F87</f>
        <v>0</v>
      </c>
      <c r="H87" s="7"/>
      <c r="I87" s="162"/>
    </row>
    <row r="88" spans="1:9" s="52" customFormat="1" ht="22.5">
      <c r="A88" s="46"/>
      <c r="B88" s="47" t="s">
        <v>118</v>
      </c>
      <c r="C88" s="48" t="s">
        <v>119</v>
      </c>
      <c r="D88" s="49" t="s">
        <v>38</v>
      </c>
      <c r="E88" s="50">
        <f>E145</f>
        <v>433</v>
      </c>
      <c r="F88" s="51"/>
      <c r="G88" s="43">
        <f>E88*F88</f>
        <v>0</v>
      </c>
      <c r="H88" s="7"/>
      <c r="I88" s="162"/>
    </row>
    <row r="89" spans="1:9" s="52" customFormat="1" ht="14.25" customHeight="1">
      <c r="A89" s="169"/>
      <c r="B89" s="165" t="s">
        <v>50</v>
      </c>
      <c r="C89" s="48" t="s">
        <v>51</v>
      </c>
      <c r="D89" s="49" t="s">
        <v>52</v>
      </c>
      <c r="E89" s="69">
        <f>SUM(E90:E90)</f>
        <v>0.0028699999999999997</v>
      </c>
      <c r="F89" s="170"/>
      <c r="G89" s="171">
        <f>E89*F89</f>
        <v>0</v>
      </c>
      <c r="H89" s="7"/>
      <c r="I89" s="162"/>
    </row>
    <row r="90" spans="1:9" s="59" customFormat="1" ht="12.75" customHeight="1">
      <c r="A90" s="169"/>
      <c r="B90" s="165"/>
      <c r="C90" s="172" t="s">
        <v>120</v>
      </c>
      <c r="D90" s="172"/>
      <c r="E90" s="91">
        <f>(E94*10)*0.000001</f>
        <v>0.0028699999999999997</v>
      </c>
      <c r="F90" s="170"/>
      <c r="G90" s="171"/>
      <c r="H90" s="7"/>
      <c r="I90" s="162"/>
    </row>
    <row r="91" spans="1:9" s="52" customFormat="1" ht="14.25" customHeight="1">
      <c r="A91" s="169"/>
      <c r="B91" s="165" t="s">
        <v>19</v>
      </c>
      <c r="C91" s="48" t="s">
        <v>62</v>
      </c>
      <c r="D91" s="49" t="s">
        <v>31</v>
      </c>
      <c r="E91" s="50">
        <f>0.125*0.5*E114</f>
        <v>0.5</v>
      </c>
      <c r="F91" s="170"/>
      <c r="G91" s="171">
        <f>E91*F91</f>
        <v>0</v>
      </c>
      <c r="H91" s="7"/>
      <c r="I91" s="162"/>
    </row>
    <row r="92" spans="1:9" s="59" customFormat="1" ht="12.75" customHeight="1">
      <c r="A92" s="169"/>
      <c r="B92" s="165"/>
      <c r="C92" s="172" t="s">
        <v>91</v>
      </c>
      <c r="D92" s="172"/>
      <c r="E92" s="85">
        <f>E81</f>
        <v>2</v>
      </c>
      <c r="F92" s="170"/>
      <c r="G92" s="171"/>
      <c r="H92" s="7"/>
      <c r="I92" s="162"/>
    </row>
    <row r="93" spans="1:9" s="52" customFormat="1" ht="14.25" customHeight="1">
      <c r="A93" s="169"/>
      <c r="B93" s="165" t="s">
        <v>19</v>
      </c>
      <c r="C93" s="48" t="s">
        <v>56</v>
      </c>
      <c r="D93" s="49" t="s">
        <v>38</v>
      </c>
      <c r="E93" s="50">
        <f>E94</f>
        <v>287</v>
      </c>
      <c r="F93" s="170"/>
      <c r="G93" s="171">
        <f>E93*F93</f>
        <v>0</v>
      </c>
      <c r="H93" s="7"/>
      <c r="I93" s="162"/>
    </row>
    <row r="94" spans="1:9" s="59" customFormat="1" ht="12.75" customHeight="1">
      <c r="A94" s="169"/>
      <c r="B94" s="165"/>
      <c r="C94" s="172" t="s">
        <v>121</v>
      </c>
      <c r="D94" s="172"/>
      <c r="E94" s="70">
        <f>SUM(E99:E107)+SUM(E121:E136)</f>
        <v>287</v>
      </c>
      <c r="F94" s="170"/>
      <c r="G94" s="171"/>
      <c r="H94" s="7"/>
      <c r="I94" s="162"/>
    </row>
    <row r="95" spans="1:9" s="59" customFormat="1" ht="12.75">
      <c r="A95" s="46"/>
      <c r="B95" s="47" t="s">
        <v>19</v>
      </c>
      <c r="C95" s="72" t="s">
        <v>122</v>
      </c>
      <c r="D95" s="73" t="s">
        <v>38</v>
      </c>
      <c r="E95" s="74">
        <v>13</v>
      </c>
      <c r="F95" s="51"/>
      <c r="G95" s="43">
        <f aca="true" t="shared" si="4" ref="G95:G144">E95*F95</f>
        <v>0</v>
      </c>
      <c r="H95" s="7"/>
      <c r="I95" s="162"/>
    </row>
    <row r="96" spans="1:9" s="59" customFormat="1" ht="12.75">
      <c r="A96" s="46"/>
      <c r="B96" s="47" t="s">
        <v>19</v>
      </c>
      <c r="C96" s="72" t="s">
        <v>123</v>
      </c>
      <c r="D96" s="73" t="s">
        <v>52</v>
      </c>
      <c r="E96" s="92">
        <f>13*3*0.001*1.3</f>
        <v>0.0507</v>
      </c>
      <c r="F96" s="51"/>
      <c r="G96" s="43">
        <f t="shared" si="4"/>
        <v>0</v>
      </c>
      <c r="H96" s="7"/>
      <c r="I96" s="162"/>
    </row>
    <row r="97" spans="1:9" s="59" customFormat="1" ht="22.5">
      <c r="A97" s="46"/>
      <c r="B97" s="47" t="s">
        <v>33</v>
      </c>
      <c r="C97" s="72" t="s">
        <v>124</v>
      </c>
      <c r="D97" s="73" t="s">
        <v>38</v>
      </c>
      <c r="E97" s="74">
        <v>13</v>
      </c>
      <c r="F97" s="51"/>
      <c r="G97" s="43">
        <f t="shared" si="4"/>
        <v>0</v>
      </c>
      <c r="H97" s="7"/>
      <c r="I97" s="162"/>
    </row>
    <row r="98" spans="1:9" s="59" customFormat="1" ht="12.75" customHeight="1">
      <c r="A98" s="168">
        <v>1</v>
      </c>
      <c r="B98" s="168"/>
      <c r="C98" s="168"/>
      <c r="D98" s="168"/>
      <c r="E98" s="168"/>
      <c r="F98" s="168"/>
      <c r="G98" s="168"/>
      <c r="H98" s="7"/>
      <c r="I98" s="162"/>
    </row>
    <row r="99" spans="1:9" s="87" customFormat="1" ht="12.75" customHeight="1">
      <c r="A99" s="46"/>
      <c r="B99" s="165" t="s">
        <v>125</v>
      </c>
      <c r="C99" s="75" t="s">
        <v>126</v>
      </c>
      <c r="D99" s="49" t="s">
        <v>38</v>
      </c>
      <c r="E99" s="86">
        <v>3</v>
      </c>
      <c r="F99" s="51"/>
      <c r="G99" s="43">
        <f t="shared" si="4"/>
        <v>0</v>
      </c>
      <c r="H99" s="7"/>
      <c r="I99" s="162"/>
    </row>
    <row r="100" spans="1:9" s="87" customFormat="1" ht="12.75">
      <c r="A100" s="46"/>
      <c r="B100" s="165"/>
      <c r="C100" s="75" t="s">
        <v>127</v>
      </c>
      <c r="D100" s="49" t="s">
        <v>38</v>
      </c>
      <c r="E100" s="86">
        <v>12</v>
      </c>
      <c r="F100" s="51"/>
      <c r="G100" s="43">
        <f t="shared" si="4"/>
        <v>0</v>
      </c>
      <c r="H100" s="7"/>
      <c r="I100" s="162"/>
    </row>
    <row r="101" spans="1:9" s="87" customFormat="1" ht="12.75">
      <c r="A101" s="46"/>
      <c r="B101" s="165"/>
      <c r="C101" s="75" t="s">
        <v>128</v>
      </c>
      <c r="D101" s="49" t="s">
        <v>38</v>
      </c>
      <c r="E101" s="86">
        <v>3</v>
      </c>
      <c r="F101" s="51"/>
      <c r="G101" s="43">
        <f t="shared" si="4"/>
        <v>0</v>
      </c>
      <c r="H101" s="7"/>
      <c r="I101" s="162"/>
    </row>
    <row r="102" spans="1:9" s="87" customFormat="1" ht="12.75">
      <c r="A102" s="46"/>
      <c r="B102" s="165"/>
      <c r="C102" s="75" t="s">
        <v>129</v>
      </c>
      <c r="D102" s="49" t="s">
        <v>38</v>
      </c>
      <c r="E102" s="86">
        <v>3</v>
      </c>
      <c r="F102" s="51"/>
      <c r="G102" s="43">
        <f t="shared" si="4"/>
        <v>0</v>
      </c>
      <c r="H102" s="7"/>
      <c r="I102" s="162"/>
    </row>
    <row r="103" spans="1:9" s="87" customFormat="1" ht="12.75">
      <c r="A103" s="46"/>
      <c r="B103" s="165"/>
      <c r="C103" s="75" t="s">
        <v>130</v>
      </c>
      <c r="D103" s="49" t="s">
        <v>38</v>
      </c>
      <c r="E103" s="86">
        <v>3</v>
      </c>
      <c r="F103" s="51"/>
      <c r="G103" s="43">
        <f t="shared" si="4"/>
        <v>0</v>
      </c>
      <c r="H103" s="7"/>
      <c r="I103" s="162"/>
    </row>
    <row r="104" spans="1:9" s="87" customFormat="1" ht="12.75">
      <c r="A104" s="46"/>
      <c r="B104" s="165"/>
      <c r="C104" s="75" t="s">
        <v>131</v>
      </c>
      <c r="D104" s="49" t="s">
        <v>38</v>
      </c>
      <c r="E104" s="86">
        <v>3</v>
      </c>
      <c r="F104" s="51"/>
      <c r="G104" s="43">
        <f t="shared" si="4"/>
        <v>0</v>
      </c>
      <c r="H104" s="7"/>
      <c r="I104" s="162"/>
    </row>
    <row r="105" spans="1:9" s="87" customFormat="1" ht="12.75">
      <c r="A105" s="46"/>
      <c r="B105" s="165"/>
      <c r="C105" s="75" t="s">
        <v>132</v>
      </c>
      <c r="D105" s="49" t="s">
        <v>38</v>
      </c>
      <c r="E105" s="86">
        <v>5</v>
      </c>
      <c r="F105" s="51"/>
      <c r="G105" s="43">
        <f t="shared" si="4"/>
        <v>0</v>
      </c>
      <c r="H105" s="7"/>
      <c r="I105" s="162"/>
    </row>
    <row r="106" spans="1:9" s="87" customFormat="1" ht="12.75">
      <c r="A106" s="46"/>
      <c r="B106" s="165"/>
      <c r="C106" s="75" t="s">
        <v>133</v>
      </c>
      <c r="D106" s="49" t="s">
        <v>38</v>
      </c>
      <c r="E106" s="86">
        <v>6</v>
      </c>
      <c r="F106" s="51"/>
      <c r="G106" s="43">
        <f t="shared" si="4"/>
        <v>0</v>
      </c>
      <c r="H106" s="7"/>
      <c r="I106" s="162"/>
    </row>
    <row r="107" spans="1:9" s="87" customFormat="1" ht="12.75">
      <c r="A107" s="46"/>
      <c r="B107" s="165"/>
      <c r="C107" s="75" t="s">
        <v>134</v>
      </c>
      <c r="D107" s="49" t="s">
        <v>38</v>
      </c>
      <c r="E107" s="86">
        <v>10</v>
      </c>
      <c r="F107" s="51"/>
      <c r="G107" s="43">
        <f t="shared" si="4"/>
        <v>0</v>
      </c>
      <c r="H107" s="7"/>
      <c r="I107" s="162"/>
    </row>
    <row r="108" spans="1:9" s="87" customFormat="1" ht="45">
      <c r="A108" s="46"/>
      <c r="B108" s="47" t="s">
        <v>135</v>
      </c>
      <c r="C108" s="93" t="s">
        <v>136</v>
      </c>
      <c r="D108" s="49" t="s">
        <v>38</v>
      </c>
      <c r="E108" s="94">
        <v>25</v>
      </c>
      <c r="F108" s="51"/>
      <c r="G108" s="43">
        <f t="shared" si="4"/>
        <v>0</v>
      </c>
      <c r="H108" s="7"/>
      <c r="I108" s="162"/>
    </row>
    <row r="109" spans="1:9" s="87" customFormat="1" ht="12.75" customHeight="1">
      <c r="A109" s="46"/>
      <c r="B109" s="165" t="s">
        <v>137</v>
      </c>
      <c r="C109" s="75" t="s">
        <v>138</v>
      </c>
      <c r="D109" s="49" t="s">
        <v>38</v>
      </c>
      <c r="E109" s="86">
        <v>2</v>
      </c>
      <c r="F109" s="51"/>
      <c r="G109" s="43">
        <f t="shared" si="4"/>
        <v>0</v>
      </c>
      <c r="H109" s="7"/>
      <c r="I109" s="162"/>
    </row>
    <row r="110" spans="1:9" s="87" customFormat="1" ht="12.75">
      <c r="A110" s="46"/>
      <c r="B110" s="165"/>
      <c r="C110" s="75" t="s">
        <v>139</v>
      </c>
      <c r="D110" s="49" t="s">
        <v>38</v>
      </c>
      <c r="E110" s="86">
        <v>2</v>
      </c>
      <c r="F110" s="51"/>
      <c r="G110" s="43">
        <f t="shared" si="4"/>
        <v>0</v>
      </c>
      <c r="H110" s="7"/>
      <c r="I110" s="162"/>
    </row>
    <row r="111" spans="1:9" s="87" customFormat="1" ht="12.75">
      <c r="A111" s="46"/>
      <c r="B111" s="165"/>
      <c r="C111" s="75" t="s">
        <v>140</v>
      </c>
      <c r="D111" s="49" t="s">
        <v>38</v>
      </c>
      <c r="E111" s="86">
        <v>5</v>
      </c>
      <c r="F111" s="51"/>
      <c r="G111" s="43">
        <f t="shared" si="4"/>
        <v>0</v>
      </c>
      <c r="H111" s="7"/>
      <c r="I111" s="162"/>
    </row>
    <row r="112" spans="1:9" s="87" customFormat="1" ht="12.75">
      <c r="A112" s="46"/>
      <c r="B112" s="165"/>
      <c r="C112" s="75" t="s">
        <v>141</v>
      </c>
      <c r="D112" s="49" t="s">
        <v>38</v>
      </c>
      <c r="E112" s="86">
        <v>5</v>
      </c>
      <c r="F112" s="51"/>
      <c r="G112" s="43">
        <f t="shared" si="4"/>
        <v>0</v>
      </c>
      <c r="H112" s="7"/>
      <c r="I112" s="162"/>
    </row>
    <row r="113" spans="1:9" s="87" customFormat="1" ht="12.75">
      <c r="A113" s="46"/>
      <c r="B113" s="165"/>
      <c r="C113" s="75" t="s">
        <v>142</v>
      </c>
      <c r="D113" s="49" t="s">
        <v>38</v>
      </c>
      <c r="E113" s="86">
        <v>10</v>
      </c>
      <c r="F113" s="51"/>
      <c r="G113" s="43">
        <f t="shared" si="4"/>
        <v>0</v>
      </c>
      <c r="H113" s="7"/>
      <c r="I113" s="162"/>
    </row>
    <row r="114" spans="1:9" s="87" customFormat="1" ht="12.75">
      <c r="A114" s="46"/>
      <c r="B114" s="165"/>
      <c r="C114" s="75" t="s">
        <v>143</v>
      </c>
      <c r="D114" s="49" t="s">
        <v>38</v>
      </c>
      <c r="E114" s="86">
        <v>8</v>
      </c>
      <c r="F114" s="51"/>
      <c r="G114" s="43">
        <f t="shared" si="4"/>
        <v>0</v>
      </c>
      <c r="H114" s="7"/>
      <c r="I114" s="162"/>
    </row>
    <row r="115" spans="1:9" s="87" customFormat="1" ht="12.75">
      <c r="A115" s="46"/>
      <c r="B115" s="165"/>
      <c r="C115" s="75" t="s">
        <v>144</v>
      </c>
      <c r="D115" s="49" t="s">
        <v>38</v>
      </c>
      <c r="E115" s="86">
        <v>5</v>
      </c>
      <c r="F115" s="51"/>
      <c r="G115" s="43">
        <f t="shared" si="4"/>
        <v>0</v>
      </c>
      <c r="H115" s="7"/>
      <c r="I115" s="162"/>
    </row>
    <row r="116" spans="1:9" s="87" customFormat="1" ht="12.75">
      <c r="A116" s="46"/>
      <c r="B116" s="165"/>
      <c r="C116" s="75" t="s">
        <v>145</v>
      </c>
      <c r="D116" s="49" t="s">
        <v>38</v>
      </c>
      <c r="E116" s="86">
        <v>5</v>
      </c>
      <c r="F116" s="51"/>
      <c r="G116" s="43">
        <f t="shared" si="4"/>
        <v>0</v>
      </c>
      <c r="H116" s="7"/>
      <c r="I116" s="162"/>
    </row>
    <row r="117" spans="1:9" s="87" customFormat="1" ht="12.75">
      <c r="A117" s="46"/>
      <c r="B117" s="165"/>
      <c r="C117" s="75" t="s">
        <v>146</v>
      </c>
      <c r="D117" s="49" t="s">
        <v>38</v>
      </c>
      <c r="E117" s="86">
        <v>6</v>
      </c>
      <c r="F117" s="51"/>
      <c r="G117" s="43">
        <f t="shared" si="4"/>
        <v>0</v>
      </c>
      <c r="H117" s="7"/>
      <c r="I117" s="162"/>
    </row>
    <row r="118" spans="1:9" s="87" customFormat="1" ht="12.75">
      <c r="A118" s="46"/>
      <c r="B118" s="165"/>
      <c r="C118" s="75" t="s">
        <v>147</v>
      </c>
      <c r="D118" s="49" t="s">
        <v>38</v>
      </c>
      <c r="E118" s="86">
        <v>1</v>
      </c>
      <c r="F118" s="51"/>
      <c r="G118" s="43">
        <f t="shared" si="4"/>
        <v>0</v>
      </c>
      <c r="H118" s="7"/>
      <c r="I118" s="162"/>
    </row>
    <row r="119" spans="1:9" s="87" customFormat="1" ht="12.75">
      <c r="A119" s="46"/>
      <c r="B119" s="165"/>
      <c r="C119" s="75" t="s">
        <v>148</v>
      </c>
      <c r="D119" s="49" t="s">
        <v>38</v>
      </c>
      <c r="E119" s="86">
        <v>2</v>
      </c>
      <c r="F119" s="51"/>
      <c r="G119" s="43">
        <f t="shared" si="4"/>
        <v>0</v>
      </c>
      <c r="H119" s="7"/>
      <c r="I119" s="162"/>
    </row>
    <row r="120" spans="1:9" s="87" customFormat="1" ht="12.75">
      <c r="A120" s="46"/>
      <c r="B120" s="165"/>
      <c r="C120" s="75" t="s">
        <v>149</v>
      </c>
      <c r="D120" s="49" t="s">
        <v>38</v>
      </c>
      <c r="E120" s="86">
        <v>3</v>
      </c>
      <c r="F120" s="51"/>
      <c r="G120" s="43">
        <f t="shared" si="4"/>
        <v>0</v>
      </c>
      <c r="H120" s="7"/>
      <c r="I120" s="162"/>
    </row>
    <row r="121" spans="1:9" s="87" customFormat="1" ht="12.75" customHeight="1">
      <c r="A121" s="46"/>
      <c r="B121" s="165" t="s">
        <v>150</v>
      </c>
      <c r="C121" s="75" t="s">
        <v>151</v>
      </c>
      <c r="D121" s="49" t="s">
        <v>38</v>
      </c>
      <c r="E121" s="86">
        <v>18</v>
      </c>
      <c r="F121" s="51"/>
      <c r="G121" s="43">
        <f t="shared" si="4"/>
        <v>0</v>
      </c>
      <c r="H121" s="7"/>
      <c r="I121" s="162"/>
    </row>
    <row r="122" spans="1:9" s="87" customFormat="1" ht="12.75">
      <c r="A122" s="46"/>
      <c r="B122" s="165"/>
      <c r="C122" s="75" t="s">
        <v>152</v>
      </c>
      <c r="D122" s="49" t="s">
        <v>38</v>
      </c>
      <c r="E122" s="86">
        <v>21</v>
      </c>
      <c r="F122" s="51"/>
      <c r="G122" s="43">
        <f t="shared" si="4"/>
        <v>0</v>
      </c>
      <c r="H122" s="7"/>
      <c r="I122" s="162"/>
    </row>
    <row r="123" spans="1:9" s="87" customFormat="1" ht="12.75">
      <c r="A123" s="46"/>
      <c r="B123" s="165"/>
      <c r="C123" s="75" t="s">
        <v>127</v>
      </c>
      <c r="D123" s="49" t="s">
        <v>38</v>
      </c>
      <c r="E123" s="86">
        <v>18</v>
      </c>
      <c r="F123" s="51"/>
      <c r="G123" s="43">
        <f t="shared" si="4"/>
        <v>0</v>
      </c>
      <c r="H123" s="7"/>
      <c r="I123" s="162"/>
    </row>
    <row r="124" spans="1:9" s="87" customFormat="1" ht="12.75">
      <c r="A124" s="46"/>
      <c r="B124" s="165"/>
      <c r="C124" s="75" t="s">
        <v>153</v>
      </c>
      <c r="D124" s="49" t="s">
        <v>38</v>
      </c>
      <c r="E124" s="86">
        <v>14</v>
      </c>
      <c r="F124" s="51"/>
      <c r="G124" s="43">
        <f t="shared" si="4"/>
        <v>0</v>
      </c>
      <c r="H124" s="7"/>
      <c r="I124" s="162"/>
    </row>
    <row r="125" spans="1:9" s="87" customFormat="1" ht="12.75">
      <c r="A125" s="46"/>
      <c r="B125" s="165"/>
      <c r="C125" s="75" t="s">
        <v>154</v>
      </c>
      <c r="D125" s="49" t="s">
        <v>38</v>
      </c>
      <c r="E125" s="86">
        <v>14</v>
      </c>
      <c r="F125" s="51"/>
      <c r="G125" s="43">
        <f t="shared" si="4"/>
        <v>0</v>
      </c>
      <c r="H125" s="7"/>
      <c r="I125" s="162"/>
    </row>
    <row r="126" spans="1:9" s="87" customFormat="1" ht="12.75">
      <c r="A126" s="46"/>
      <c r="B126" s="165"/>
      <c r="C126" s="75" t="s">
        <v>155</v>
      </c>
      <c r="D126" s="49" t="s">
        <v>38</v>
      </c>
      <c r="E126" s="86">
        <v>14</v>
      </c>
      <c r="F126" s="51"/>
      <c r="G126" s="43">
        <f t="shared" si="4"/>
        <v>0</v>
      </c>
      <c r="H126" s="7"/>
      <c r="I126" s="162"/>
    </row>
    <row r="127" spans="1:9" s="87" customFormat="1" ht="12.75">
      <c r="A127" s="46"/>
      <c r="B127" s="165"/>
      <c r="C127" s="75" t="s">
        <v>156</v>
      </c>
      <c r="D127" s="49" t="s">
        <v>38</v>
      </c>
      <c r="E127" s="86">
        <v>5</v>
      </c>
      <c r="F127" s="51"/>
      <c r="G127" s="43">
        <f t="shared" si="4"/>
        <v>0</v>
      </c>
      <c r="H127" s="7"/>
      <c r="I127" s="162"/>
    </row>
    <row r="128" spans="1:9" s="87" customFormat="1" ht="12.75">
      <c r="A128" s="46"/>
      <c r="B128" s="165"/>
      <c r="C128" s="75" t="s">
        <v>157</v>
      </c>
      <c r="D128" s="49" t="s">
        <v>38</v>
      </c>
      <c r="E128" s="86">
        <v>5</v>
      </c>
      <c r="F128" s="51"/>
      <c r="G128" s="43">
        <f t="shared" si="4"/>
        <v>0</v>
      </c>
      <c r="H128" s="7"/>
      <c r="I128" s="162"/>
    </row>
    <row r="129" spans="1:9" s="87" customFormat="1" ht="12.75">
      <c r="A129" s="46"/>
      <c r="B129" s="165"/>
      <c r="C129" s="75" t="s">
        <v>158</v>
      </c>
      <c r="D129" s="49" t="s">
        <v>38</v>
      </c>
      <c r="E129" s="86">
        <v>30</v>
      </c>
      <c r="F129" s="51"/>
      <c r="G129" s="43">
        <f t="shared" si="4"/>
        <v>0</v>
      </c>
      <c r="H129" s="7"/>
      <c r="I129" s="162"/>
    </row>
    <row r="130" spans="1:9" s="87" customFormat="1" ht="12.75">
      <c r="A130" s="46"/>
      <c r="B130" s="165"/>
      <c r="C130" s="75" t="s">
        <v>159</v>
      </c>
      <c r="D130" s="49" t="s">
        <v>38</v>
      </c>
      <c r="E130" s="86">
        <v>14</v>
      </c>
      <c r="F130" s="51"/>
      <c r="G130" s="43">
        <f t="shared" si="4"/>
        <v>0</v>
      </c>
      <c r="H130" s="7"/>
      <c r="I130" s="162"/>
    </row>
    <row r="131" spans="1:9" s="87" customFormat="1" ht="12.75">
      <c r="A131" s="46"/>
      <c r="B131" s="165"/>
      <c r="C131" s="75" t="s">
        <v>160</v>
      </c>
      <c r="D131" s="49" t="s">
        <v>38</v>
      </c>
      <c r="E131" s="86">
        <v>5</v>
      </c>
      <c r="F131" s="51"/>
      <c r="G131" s="43">
        <f t="shared" si="4"/>
        <v>0</v>
      </c>
      <c r="H131" s="7"/>
      <c r="I131" s="162"/>
    </row>
    <row r="132" spans="1:9" s="87" customFormat="1" ht="12.75">
      <c r="A132" s="46"/>
      <c r="B132" s="165"/>
      <c r="C132" s="75" t="s">
        <v>161</v>
      </c>
      <c r="D132" s="49" t="s">
        <v>38</v>
      </c>
      <c r="E132" s="86">
        <v>14</v>
      </c>
      <c r="F132" s="51"/>
      <c r="G132" s="43">
        <f t="shared" si="4"/>
        <v>0</v>
      </c>
      <c r="H132" s="7"/>
      <c r="I132" s="162"/>
    </row>
    <row r="133" spans="1:9" s="87" customFormat="1" ht="12.75">
      <c r="A133" s="46"/>
      <c r="B133" s="165"/>
      <c r="C133" s="75" t="s">
        <v>162</v>
      </c>
      <c r="D133" s="49" t="s">
        <v>38</v>
      </c>
      <c r="E133" s="86">
        <v>27</v>
      </c>
      <c r="F133" s="51"/>
      <c r="G133" s="43">
        <f t="shared" si="4"/>
        <v>0</v>
      </c>
      <c r="H133" s="7"/>
      <c r="I133" s="162"/>
    </row>
    <row r="134" spans="1:9" s="87" customFormat="1" ht="12.75">
      <c r="A134" s="46"/>
      <c r="B134" s="165"/>
      <c r="C134" s="75" t="s">
        <v>163</v>
      </c>
      <c r="D134" s="49" t="s">
        <v>38</v>
      </c>
      <c r="E134" s="86">
        <v>15</v>
      </c>
      <c r="F134" s="51"/>
      <c r="G134" s="43">
        <f t="shared" si="4"/>
        <v>0</v>
      </c>
      <c r="H134" s="7"/>
      <c r="I134" s="162"/>
    </row>
    <row r="135" spans="1:9" s="87" customFormat="1" ht="12.75">
      <c r="A135" s="46"/>
      <c r="B135" s="165"/>
      <c r="C135" s="75" t="s">
        <v>164</v>
      </c>
      <c r="D135" s="49" t="s">
        <v>38</v>
      </c>
      <c r="E135" s="86">
        <v>15</v>
      </c>
      <c r="F135" s="51"/>
      <c r="G135" s="43">
        <f t="shared" si="4"/>
        <v>0</v>
      </c>
      <c r="H135" s="7"/>
      <c r="I135" s="162"/>
    </row>
    <row r="136" spans="1:9" s="87" customFormat="1" ht="12.75">
      <c r="A136" s="46"/>
      <c r="B136" s="165"/>
      <c r="C136" s="75" t="s">
        <v>165</v>
      </c>
      <c r="D136" s="49" t="s">
        <v>38</v>
      </c>
      <c r="E136" s="86">
        <v>10</v>
      </c>
      <c r="F136" s="51"/>
      <c r="G136" s="43">
        <f t="shared" si="4"/>
        <v>0</v>
      </c>
      <c r="H136" s="7"/>
      <c r="I136" s="162"/>
    </row>
    <row r="137" spans="1:9" s="87" customFormat="1" ht="45">
      <c r="A137" s="46"/>
      <c r="B137" s="47" t="s">
        <v>166</v>
      </c>
      <c r="C137" s="75" t="s">
        <v>167</v>
      </c>
      <c r="D137" s="49" t="s">
        <v>38</v>
      </c>
      <c r="E137" s="86">
        <v>9</v>
      </c>
      <c r="F137" s="51"/>
      <c r="G137" s="43">
        <f t="shared" si="4"/>
        <v>0</v>
      </c>
      <c r="H137" s="7"/>
      <c r="I137" s="162"/>
    </row>
    <row r="138" spans="1:9" s="87" customFormat="1" ht="12.75">
      <c r="A138" s="46"/>
      <c r="B138" s="47"/>
      <c r="C138" s="75" t="s">
        <v>168</v>
      </c>
      <c r="D138" s="49" t="s">
        <v>38</v>
      </c>
      <c r="E138" s="86">
        <v>8</v>
      </c>
      <c r="F138" s="51"/>
      <c r="G138" s="43">
        <f t="shared" si="4"/>
        <v>0</v>
      </c>
      <c r="H138" s="7"/>
      <c r="I138" s="162"/>
    </row>
    <row r="139" spans="1:9" s="87" customFormat="1" ht="12.75">
      <c r="A139" s="46"/>
      <c r="B139" s="47"/>
      <c r="C139" s="75" t="s">
        <v>169</v>
      </c>
      <c r="D139" s="49" t="s">
        <v>38</v>
      </c>
      <c r="E139" s="86">
        <v>8</v>
      </c>
      <c r="F139" s="51"/>
      <c r="G139" s="43">
        <f t="shared" si="4"/>
        <v>0</v>
      </c>
      <c r="H139" s="7"/>
      <c r="I139" s="162"/>
    </row>
    <row r="140" spans="1:9" s="87" customFormat="1" ht="12.75">
      <c r="A140" s="46"/>
      <c r="B140" s="47"/>
      <c r="C140" s="75" t="s">
        <v>170</v>
      </c>
      <c r="D140" s="49" t="s">
        <v>38</v>
      </c>
      <c r="E140" s="86">
        <v>6</v>
      </c>
      <c r="F140" s="51"/>
      <c r="G140" s="43">
        <f t="shared" si="4"/>
        <v>0</v>
      </c>
      <c r="H140" s="7"/>
      <c r="I140" s="162"/>
    </row>
    <row r="141" spans="1:9" s="87" customFormat="1" ht="12.75">
      <c r="A141" s="46"/>
      <c r="B141" s="47"/>
      <c r="C141" s="75" t="s">
        <v>171</v>
      </c>
      <c r="D141" s="49" t="s">
        <v>38</v>
      </c>
      <c r="E141" s="86">
        <v>6</v>
      </c>
      <c r="F141" s="51"/>
      <c r="G141" s="43">
        <f t="shared" si="4"/>
        <v>0</v>
      </c>
      <c r="H141" s="7"/>
      <c r="I141" s="162"/>
    </row>
    <row r="142" spans="1:9" s="87" customFormat="1" ht="45">
      <c r="A142" s="46"/>
      <c r="B142" s="47" t="s">
        <v>172</v>
      </c>
      <c r="C142" s="75" t="s">
        <v>173</v>
      </c>
      <c r="D142" s="49" t="s">
        <v>38</v>
      </c>
      <c r="E142" s="86">
        <v>10</v>
      </c>
      <c r="F142" s="51"/>
      <c r="G142" s="43">
        <f t="shared" si="4"/>
        <v>0</v>
      </c>
      <c r="H142" s="7"/>
      <c r="I142" s="162"/>
    </row>
    <row r="143" spans="1:9" s="87" customFormat="1" ht="12.75">
      <c r="A143" s="46"/>
      <c r="B143" s="47"/>
      <c r="C143" s="75" t="s">
        <v>174</v>
      </c>
      <c r="D143" s="49" t="s">
        <v>38</v>
      </c>
      <c r="E143" s="86">
        <v>10</v>
      </c>
      <c r="F143" s="51"/>
      <c r="G143" s="43">
        <f t="shared" si="4"/>
        <v>0</v>
      </c>
      <c r="H143" s="7"/>
      <c r="I143" s="162"/>
    </row>
    <row r="144" spans="1:9" s="87" customFormat="1" ht="12.75">
      <c r="A144" s="46"/>
      <c r="B144" s="47"/>
      <c r="C144" s="75" t="s">
        <v>175</v>
      </c>
      <c r="D144" s="49" t="s">
        <v>38</v>
      </c>
      <c r="E144" s="86">
        <v>10</v>
      </c>
      <c r="F144" s="51"/>
      <c r="G144" s="43">
        <f t="shared" si="4"/>
        <v>0</v>
      </c>
      <c r="H144" s="7"/>
      <c r="I144" s="162"/>
    </row>
    <row r="145" spans="1:9" s="87" customFormat="1" ht="12.75">
      <c r="A145" s="46"/>
      <c r="B145" s="77"/>
      <c r="C145" s="93"/>
      <c r="D145" s="49"/>
      <c r="E145" s="95">
        <f>SUM(E99:E144)</f>
        <v>433</v>
      </c>
      <c r="F145" s="80"/>
      <c r="G145" s="43"/>
      <c r="H145" s="7"/>
      <c r="I145" s="162"/>
    </row>
    <row r="146" spans="1:9" s="52" customFormat="1" ht="14.25" customHeight="1">
      <c r="A146" s="169"/>
      <c r="B146" s="165" t="s">
        <v>28</v>
      </c>
      <c r="C146" s="48" t="s">
        <v>87</v>
      </c>
      <c r="D146" s="49" t="s">
        <v>31</v>
      </c>
      <c r="E146" s="96">
        <f>E145*0.002</f>
        <v>0.866</v>
      </c>
      <c r="F146" s="170"/>
      <c r="G146" s="171">
        <f>E146*F146</f>
        <v>0</v>
      </c>
      <c r="H146" s="7"/>
      <c r="I146" s="162"/>
    </row>
    <row r="147" spans="1:9" s="59" customFormat="1" ht="12.75" customHeight="1">
      <c r="A147" s="169"/>
      <c r="B147" s="165"/>
      <c r="C147" s="172" t="s">
        <v>176</v>
      </c>
      <c r="D147" s="172"/>
      <c r="E147" s="85"/>
      <c r="F147" s="170"/>
      <c r="G147" s="171"/>
      <c r="H147" s="7"/>
      <c r="I147" s="162"/>
    </row>
    <row r="148" spans="1:9" s="59" customFormat="1" ht="12.75">
      <c r="A148" s="46"/>
      <c r="B148" s="57" t="s">
        <v>33</v>
      </c>
      <c r="C148" s="58" t="s">
        <v>177</v>
      </c>
      <c r="D148" s="49" t="s">
        <v>38</v>
      </c>
      <c r="E148" s="50">
        <v>3</v>
      </c>
      <c r="F148" s="51"/>
      <c r="G148" s="43">
        <f>E148*F148</f>
        <v>0</v>
      </c>
      <c r="H148" s="7"/>
      <c r="I148" s="162"/>
    </row>
    <row r="149" spans="1:9" s="59" customFormat="1" ht="22.5">
      <c r="A149" s="46"/>
      <c r="B149" s="57" t="s">
        <v>33</v>
      </c>
      <c r="C149" s="58" t="s">
        <v>178</v>
      </c>
      <c r="D149" s="49" t="s">
        <v>38</v>
      </c>
      <c r="E149" s="50">
        <v>3</v>
      </c>
      <c r="F149" s="51"/>
      <c r="G149" s="43">
        <f>E149*F149</f>
        <v>0</v>
      </c>
      <c r="H149" s="6"/>
      <c r="I149" s="162"/>
    </row>
    <row r="150" spans="1:9" s="52" customFormat="1" ht="13.5" customHeight="1">
      <c r="A150" s="150"/>
      <c r="B150" s="151" t="s">
        <v>179</v>
      </c>
      <c r="C150" s="152" t="str">
        <f>CONCATENATE(B7," ",C7)</f>
        <v>1 Přípravné práce, výsadby, dokončovací práce</v>
      </c>
      <c r="D150" s="153"/>
      <c r="E150" s="154"/>
      <c r="F150" s="154"/>
      <c r="G150" s="159">
        <f>SUM(G7:G149)</f>
        <v>0</v>
      </c>
      <c r="H150" s="7"/>
      <c r="I150" s="161"/>
    </row>
    <row r="151" spans="1:8" s="52" customFormat="1" ht="12.75">
      <c r="A151" s="155"/>
      <c r="B151" s="163" t="s">
        <v>723</v>
      </c>
      <c r="C151" s="164"/>
      <c r="D151" s="156"/>
      <c r="E151" s="157"/>
      <c r="F151" s="158"/>
      <c r="G151" s="160">
        <f>G150*1.21</f>
        <v>0</v>
      </c>
      <c r="H151" s="7"/>
    </row>
    <row r="152" spans="1:23" s="52" customFormat="1" ht="12.75">
      <c r="A152" s="143"/>
      <c r="B152" s="144"/>
      <c r="C152" s="145"/>
      <c r="D152" s="146"/>
      <c r="E152" s="147"/>
      <c r="F152" s="148"/>
      <c r="G152" s="149"/>
      <c r="H152" s="108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</row>
    <row r="153" spans="1:23" s="52" customFormat="1" ht="12.75">
      <c r="A153" s="103"/>
      <c r="B153" s="110"/>
      <c r="C153" s="104"/>
      <c r="D153" s="105"/>
      <c r="E153" s="65"/>
      <c r="F153" s="106"/>
      <c r="G153" s="107"/>
      <c r="H153" s="108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</row>
    <row r="154" spans="1:8" s="52" customFormat="1" ht="12.75">
      <c r="A154" s="46"/>
      <c r="B154" s="111"/>
      <c r="C154" s="48"/>
      <c r="D154" s="49"/>
      <c r="E154" s="50"/>
      <c r="F154" s="51"/>
      <c r="G154" s="43"/>
      <c r="H154" s="7"/>
    </row>
    <row r="155" spans="1:8" s="52" customFormat="1" ht="12.75">
      <c r="A155" s="46"/>
      <c r="B155" s="47"/>
      <c r="C155" s="48"/>
      <c r="D155" s="49"/>
      <c r="E155" s="50"/>
      <c r="F155" s="112"/>
      <c r="G155" s="113"/>
      <c r="H155" s="7"/>
    </row>
    <row r="156" spans="1:8" s="87" customFormat="1" ht="11.25">
      <c r="A156" s="46"/>
      <c r="B156" s="47"/>
      <c r="C156" s="58"/>
      <c r="D156" s="114"/>
      <c r="E156" s="50"/>
      <c r="F156" s="51"/>
      <c r="G156" s="43"/>
      <c r="H156" s="7"/>
    </row>
    <row r="157" spans="1:8" s="52" customFormat="1" ht="12.75">
      <c r="A157" s="46"/>
      <c r="B157" s="47"/>
      <c r="C157" s="48"/>
      <c r="D157" s="49"/>
      <c r="E157" s="50"/>
      <c r="F157" s="51"/>
      <c r="G157" s="43"/>
      <c r="H157" s="7"/>
    </row>
    <row r="158" spans="1:8" s="52" customFormat="1" ht="12.75">
      <c r="A158" s="46"/>
      <c r="B158" s="115"/>
      <c r="C158" s="48"/>
      <c r="D158" s="49"/>
      <c r="E158" s="69"/>
      <c r="F158" s="51"/>
      <c r="G158" s="43"/>
      <c r="H158" s="7"/>
    </row>
    <row r="159" spans="1:8" s="52" customFormat="1" ht="12.75">
      <c r="A159" s="46"/>
      <c r="B159" s="47"/>
      <c r="C159" s="48"/>
      <c r="D159" s="49"/>
      <c r="E159" s="50"/>
      <c r="F159" s="51"/>
      <c r="G159" s="43"/>
      <c r="H159" s="7"/>
    </row>
    <row r="160" spans="1:8" s="87" customFormat="1" ht="11.25">
      <c r="A160" s="46"/>
      <c r="B160" s="47"/>
      <c r="C160" s="58"/>
      <c r="D160" s="46"/>
      <c r="E160" s="65"/>
      <c r="F160" s="51"/>
      <c r="G160" s="43"/>
      <c r="H160" s="7"/>
    </row>
    <row r="161" spans="1:8" s="52" customFormat="1" ht="21.75" customHeight="1">
      <c r="A161" s="46"/>
      <c r="B161" s="165"/>
      <c r="C161" s="48"/>
      <c r="D161" s="49"/>
      <c r="E161" s="50"/>
      <c r="F161" s="166"/>
      <c r="G161" s="167"/>
      <c r="H161" s="7"/>
    </row>
    <row r="162" spans="1:8" s="52" customFormat="1" ht="12.75">
      <c r="A162" s="46"/>
      <c r="B162" s="165"/>
      <c r="C162" s="116"/>
      <c r="D162" s="62"/>
      <c r="E162" s="63"/>
      <c r="F162" s="166"/>
      <c r="G162" s="167"/>
      <c r="H162" s="7"/>
    </row>
    <row r="163" spans="1:8" s="52" customFormat="1" ht="12.75">
      <c r="A163" s="46"/>
      <c r="B163" s="47"/>
      <c r="C163" s="48"/>
      <c r="D163" s="49"/>
      <c r="E163" s="50"/>
      <c r="F163" s="51"/>
      <c r="G163" s="113"/>
      <c r="H163" s="7"/>
    </row>
    <row r="164" spans="1:8" s="52" customFormat="1" ht="12.75">
      <c r="A164" s="97"/>
      <c r="B164" s="98"/>
      <c r="C164" s="99"/>
      <c r="D164" s="100"/>
      <c r="E164" s="101"/>
      <c r="F164" s="102"/>
      <c r="G164" s="117"/>
      <c r="H164" s="7"/>
    </row>
    <row r="165" spans="1:23" ht="12.75">
      <c r="A165" s="11"/>
      <c r="B165" s="10"/>
      <c r="C165" s="118"/>
      <c r="D165" s="119"/>
      <c r="E165" s="120"/>
      <c r="F165" s="121"/>
      <c r="G165" s="121"/>
      <c r="H165" s="9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ht="12.75">
      <c r="A166" s="11"/>
      <c r="B166" s="122"/>
      <c r="C166" s="118"/>
      <c r="D166" s="119"/>
      <c r="E166" s="120"/>
      <c r="F166" s="121"/>
      <c r="G166" s="121"/>
      <c r="H166" s="9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ht="12.75">
      <c r="A167" s="11"/>
      <c r="B167" s="123"/>
      <c r="C167" s="118"/>
      <c r="D167" s="119"/>
      <c r="E167" s="120"/>
      <c r="F167" s="121"/>
      <c r="G167" s="121"/>
      <c r="H167" s="9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</sheetData>
  <sheetProtection selectLockedCells="1" selectUnlockedCells="1"/>
  <mergeCells count="94">
    <mergeCell ref="A1:G1"/>
    <mergeCell ref="A3:B3"/>
    <mergeCell ref="A4:B4"/>
    <mergeCell ref="E4:G4"/>
    <mergeCell ref="A5:G5"/>
    <mergeCell ref="A8:G8"/>
    <mergeCell ref="A17:G17"/>
    <mergeCell ref="A22:A23"/>
    <mergeCell ref="B22:B23"/>
    <mergeCell ref="F22:F23"/>
    <mergeCell ref="A24:A25"/>
    <mergeCell ref="B24:B25"/>
    <mergeCell ref="F24:F25"/>
    <mergeCell ref="G24:G25"/>
    <mergeCell ref="G22:G23"/>
    <mergeCell ref="A27:A28"/>
    <mergeCell ref="B27:B28"/>
    <mergeCell ref="F27:F28"/>
    <mergeCell ref="G27:G28"/>
    <mergeCell ref="C28:D28"/>
    <mergeCell ref="A31:A32"/>
    <mergeCell ref="B31:B32"/>
    <mergeCell ref="F31:F32"/>
    <mergeCell ref="G31:G32"/>
    <mergeCell ref="C32:D32"/>
    <mergeCell ref="A33:A34"/>
    <mergeCell ref="B33:B34"/>
    <mergeCell ref="F33:F34"/>
    <mergeCell ref="G33:G34"/>
    <mergeCell ref="C34:D34"/>
    <mergeCell ref="C37:D37"/>
    <mergeCell ref="F36:F37"/>
    <mergeCell ref="G36:G37"/>
    <mergeCell ref="B39:B43"/>
    <mergeCell ref="A45:G45"/>
    <mergeCell ref="A51:A52"/>
    <mergeCell ref="B51:B52"/>
    <mergeCell ref="F51:F52"/>
    <mergeCell ref="G51:G52"/>
    <mergeCell ref="A53:A54"/>
    <mergeCell ref="B53:B54"/>
    <mergeCell ref="F53:F54"/>
    <mergeCell ref="G53:G54"/>
    <mergeCell ref="C54:D54"/>
    <mergeCell ref="A55:A56"/>
    <mergeCell ref="B55:B56"/>
    <mergeCell ref="F55:F56"/>
    <mergeCell ref="G55:G56"/>
    <mergeCell ref="C56:D56"/>
    <mergeCell ref="A58:A59"/>
    <mergeCell ref="B58:B59"/>
    <mergeCell ref="F58:F59"/>
    <mergeCell ref="G58:G59"/>
    <mergeCell ref="C59:D59"/>
    <mergeCell ref="A60:A61"/>
    <mergeCell ref="B60:B61"/>
    <mergeCell ref="F60:F61"/>
    <mergeCell ref="G60:G61"/>
    <mergeCell ref="C61:D61"/>
    <mergeCell ref="A62:A63"/>
    <mergeCell ref="B62:B63"/>
    <mergeCell ref="F62:F63"/>
    <mergeCell ref="G62:G63"/>
    <mergeCell ref="C63:D63"/>
    <mergeCell ref="B64:B82"/>
    <mergeCell ref="F93:F94"/>
    <mergeCell ref="G93:G94"/>
    <mergeCell ref="C94:D94"/>
    <mergeCell ref="A84:G84"/>
    <mergeCell ref="A89:A90"/>
    <mergeCell ref="B89:B90"/>
    <mergeCell ref="F89:F90"/>
    <mergeCell ref="G89:G90"/>
    <mergeCell ref="C90:D90"/>
    <mergeCell ref="F146:F147"/>
    <mergeCell ref="G146:G147"/>
    <mergeCell ref="C147:D147"/>
    <mergeCell ref="A91:A92"/>
    <mergeCell ref="B91:B92"/>
    <mergeCell ref="F91:F92"/>
    <mergeCell ref="G91:G92"/>
    <mergeCell ref="C92:D92"/>
    <mergeCell ref="A93:A94"/>
    <mergeCell ref="B93:B94"/>
    <mergeCell ref="B151:C151"/>
    <mergeCell ref="B161:B162"/>
    <mergeCell ref="F161:F162"/>
    <mergeCell ref="G161:G162"/>
    <mergeCell ref="A98:G98"/>
    <mergeCell ref="B99:B107"/>
    <mergeCell ref="B109:B120"/>
    <mergeCell ref="B121:B136"/>
    <mergeCell ref="A146:A147"/>
    <mergeCell ref="B146:B147"/>
  </mergeCells>
  <printOptions gridLines="1"/>
  <pageMargins left="0.25" right="0.25" top="0.75" bottom="0.75" header="0.5118055555555555" footer="0.5118055555555555"/>
  <pageSetup horizontalDpi="300" verticalDpi="300" orientation="portrait" paperSize="9" scale="101" r:id="rId1"/>
  <ignoredErrors>
    <ignoredError sqref="G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21"/>
  <sheetViews>
    <sheetView zoomScale="110" zoomScaleNormal="110" zoomScalePageLayoutView="0" workbookViewId="0" topLeftCell="A1">
      <selection activeCell="A91" sqref="A91"/>
    </sheetView>
  </sheetViews>
  <sheetFormatPr defaultColWidth="11.57421875" defaultRowHeight="12.75"/>
  <sheetData>
    <row r="1" ht="12.75">
      <c r="A1" t="s">
        <v>181</v>
      </c>
    </row>
    <row r="2" ht="12.75">
      <c r="A2" t="s">
        <v>182</v>
      </c>
    </row>
    <row r="3" ht="12.75">
      <c r="A3" t="s">
        <v>183</v>
      </c>
    </row>
    <row r="5" ht="12.75">
      <c r="A5" t="s">
        <v>184</v>
      </c>
    </row>
    <row r="7" ht="12.75">
      <c r="A7" t="s">
        <v>85</v>
      </c>
    </row>
    <row r="8" ht="12.75">
      <c r="A8" t="s">
        <v>185</v>
      </c>
    </row>
    <row r="10" ht="12.75">
      <c r="A10" t="s">
        <v>186</v>
      </c>
    </row>
    <row r="11" spans="1:2" ht="12.75">
      <c r="A11" t="s">
        <v>187</v>
      </c>
      <c r="B11" t="s">
        <v>188</v>
      </c>
    </row>
    <row r="12" spans="1:2" ht="12.75">
      <c r="A12" t="s">
        <v>189</v>
      </c>
      <c r="B12" t="s">
        <v>190</v>
      </c>
    </row>
    <row r="13" spans="1:2" ht="12.75">
      <c r="A13" t="s">
        <v>187</v>
      </c>
      <c r="B13" t="s">
        <v>191</v>
      </c>
    </row>
    <row r="14" spans="1:2" ht="12.75">
      <c r="A14" t="s">
        <v>192</v>
      </c>
      <c r="B14" t="s">
        <v>193</v>
      </c>
    </row>
    <row r="15" spans="1:2" ht="12.75">
      <c r="A15" t="s">
        <v>192</v>
      </c>
      <c r="B15" t="s">
        <v>194</v>
      </c>
    </row>
    <row r="16" spans="1:2" ht="12.75">
      <c r="A16" t="s">
        <v>192</v>
      </c>
      <c r="B16" t="s">
        <v>195</v>
      </c>
    </row>
    <row r="17" spans="1:2" ht="12.75">
      <c r="A17" t="s">
        <v>196</v>
      </c>
      <c r="B17" t="s">
        <v>197</v>
      </c>
    </row>
    <row r="18" spans="1:2" ht="12.75">
      <c r="A18" t="s">
        <v>198</v>
      </c>
      <c r="B18" t="s">
        <v>199</v>
      </c>
    </row>
    <row r="19" spans="1:2" ht="12.75">
      <c r="A19" t="s">
        <v>200</v>
      </c>
      <c r="B19" t="s">
        <v>201</v>
      </c>
    </row>
    <row r="22" ht="12.75">
      <c r="A22" t="s">
        <v>202</v>
      </c>
    </row>
    <row r="23" ht="12.75">
      <c r="A23" t="s">
        <v>203</v>
      </c>
    </row>
    <row r="24" ht="12.75">
      <c r="A24" t="s">
        <v>204</v>
      </c>
    </row>
    <row r="25" ht="12.75">
      <c r="A25" t="s">
        <v>205</v>
      </c>
    </row>
    <row r="28" ht="12.75">
      <c r="A28" t="s">
        <v>206</v>
      </c>
    </row>
    <row r="29" ht="12.75">
      <c r="A29" t="s">
        <v>207</v>
      </c>
    </row>
    <row r="30" ht="12.75">
      <c r="A30" t="s">
        <v>208</v>
      </c>
    </row>
    <row r="31" ht="12.75">
      <c r="A31" t="s">
        <v>209</v>
      </c>
    </row>
    <row r="32" ht="12.75">
      <c r="A32" t="s">
        <v>210</v>
      </c>
    </row>
    <row r="35" ht="12.75">
      <c r="A35" t="s">
        <v>211</v>
      </c>
    </row>
    <row r="36" ht="12.75">
      <c r="A36" t="s">
        <v>212</v>
      </c>
    </row>
    <row r="37" ht="12.75">
      <c r="A37" t="s">
        <v>213</v>
      </c>
    </row>
    <row r="38" ht="12.75">
      <c r="A38" t="s">
        <v>214</v>
      </c>
    </row>
    <row r="40" ht="12.75">
      <c r="A40" t="s">
        <v>215</v>
      </c>
    </row>
    <row r="41" spans="1:2" ht="12.75">
      <c r="A41" t="s">
        <v>216</v>
      </c>
      <c r="B41" t="s">
        <v>138</v>
      </c>
    </row>
    <row r="42" spans="1:2" ht="12.75">
      <c r="A42" t="s">
        <v>216</v>
      </c>
      <c r="B42" t="s">
        <v>217</v>
      </c>
    </row>
    <row r="44" ht="12.75">
      <c r="A44" t="s">
        <v>218</v>
      </c>
    </row>
    <row r="45" spans="1:2" ht="12.75">
      <c r="A45" t="s">
        <v>196</v>
      </c>
      <c r="B45" t="s">
        <v>219</v>
      </c>
    </row>
    <row r="46" spans="1:2" ht="12.75">
      <c r="A46" t="s">
        <v>196</v>
      </c>
      <c r="B46" t="s">
        <v>220</v>
      </c>
    </row>
    <row r="47" spans="1:2" ht="12.75">
      <c r="A47" t="s">
        <v>200</v>
      </c>
      <c r="B47" t="s">
        <v>221</v>
      </c>
    </row>
    <row r="48" spans="1:2" ht="12.75">
      <c r="A48" t="s">
        <v>222</v>
      </c>
      <c r="B48" t="s">
        <v>223</v>
      </c>
    </row>
    <row r="49" spans="1:2" ht="12.75">
      <c r="A49" t="s">
        <v>196</v>
      </c>
      <c r="B49" t="s">
        <v>224</v>
      </c>
    </row>
    <row r="50" spans="1:2" ht="12.75">
      <c r="A50" t="s">
        <v>196</v>
      </c>
      <c r="B50" t="s">
        <v>225</v>
      </c>
    </row>
    <row r="51" spans="1:2" ht="12.75">
      <c r="A51" t="s">
        <v>226</v>
      </c>
      <c r="B51" t="s">
        <v>227</v>
      </c>
    </row>
    <row r="52" spans="1:2" ht="12.75">
      <c r="A52" t="s">
        <v>228</v>
      </c>
      <c r="B52" t="s">
        <v>229</v>
      </c>
    </row>
    <row r="53" spans="1:2" ht="12.75">
      <c r="A53" t="s">
        <v>230</v>
      </c>
      <c r="B53" t="s">
        <v>231</v>
      </c>
    </row>
    <row r="54" spans="1:2" ht="12.75">
      <c r="A54" t="s">
        <v>192</v>
      </c>
      <c r="B54" t="s">
        <v>232</v>
      </c>
    </row>
    <row r="57" ht="12.75">
      <c r="A57" t="s">
        <v>233</v>
      </c>
    </row>
    <row r="58" ht="12.75">
      <c r="A58" t="s">
        <v>234</v>
      </c>
    </row>
    <row r="60" ht="12.75">
      <c r="A60" t="s">
        <v>235</v>
      </c>
    </row>
    <row r="61" ht="12.75">
      <c r="A61" t="s">
        <v>236</v>
      </c>
    </row>
    <row r="62" ht="12.75">
      <c r="A62" t="s">
        <v>237</v>
      </c>
    </row>
    <row r="63" ht="12.75">
      <c r="A63" t="s">
        <v>238</v>
      </c>
    </row>
    <row r="65" ht="12.75">
      <c r="A65" t="s">
        <v>239</v>
      </c>
    </row>
    <row r="66" spans="1:2" ht="12.75">
      <c r="A66" t="s">
        <v>240</v>
      </c>
      <c r="B66" t="s">
        <v>241</v>
      </c>
    </row>
    <row r="67" spans="1:2" ht="12.75">
      <c r="A67" t="s">
        <v>242</v>
      </c>
      <c r="B67" t="s">
        <v>243</v>
      </c>
    </row>
    <row r="68" spans="1:2" ht="12.75">
      <c r="A68" t="s">
        <v>240</v>
      </c>
      <c r="B68" t="s">
        <v>190</v>
      </c>
    </row>
    <row r="69" spans="1:2" ht="12.75">
      <c r="A69" t="s">
        <v>244</v>
      </c>
      <c r="B69" t="s">
        <v>245</v>
      </c>
    </row>
    <row r="70" spans="1:2" ht="12.75">
      <c r="A70" t="s">
        <v>244</v>
      </c>
      <c r="B70" t="s">
        <v>246</v>
      </c>
    </row>
    <row r="71" spans="1:2" ht="12.75">
      <c r="A71" t="s">
        <v>247</v>
      </c>
      <c r="B71" t="s">
        <v>248</v>
      </c>
    </row>
    <row r="72" spans="1:2" ht="12.75">
      <c r="A72" t="s">
        <v>249</v>
      </c>
      <c r="B72" t="s">
        <v>250</v>
      </c>
    </row>
    <row r="73" spans="1:2" ht="12.75">
      <c r="A73" t="s">
        <v>249</v>
      </c>
      <c r="B73" t="s">
        <v>251</v>
      </c>
    </row>
    <row r="74" spans="1:2" ht="12.75">
      <c r="A74" t="s">
        <v>252</v>
      </c>
      <c r="B74" t="s">
        <v>253</v>
      </c>
    </row>
    <row r="75" spans="1:2" ht="12.75">
      <c r="A75" t="s">
        <v>244</v>
      </c>
      <c r="B75" t="s">
        <v>254</v>
      </c>
    </row>
    <row r="76" spans="1:2" ht="12.75">
      <c r="A76" t="s">
        <v>196</v>
      </c>
      <c r="B76" t="s">
        <v>255</v>
      </c>
    </row>
    <row r="77" spans="1:2" ht="12.75">
      <c r="A77" t="s">
        <v>247</v>
      </c>
      <c r="B77" t="s">
        <v>256</v>
      </c>
    </row>
    <row r="78" spans="1:2" ht="12.75">
      <c r="A78" t="s">
        <v>257</v>
      </c>
      <c r="B78" t="s">
        <v>258</v>
      </c>
    </row>
    <row r="79" spans="1:2" ht="12.75">
      <c r="A79" t="s">
        <v>259</v>
      </c>
      <c r="B79" t="s">
        <v>260</v>
      </c>
    </row>
    <row r="80" spans="1:2" ht="12.75">
      <c r="A80" t="s">
        <v>259</v>
      </c>
      <c r="B80" t="s">
        <v>261</v>
      </c>
    </row>
    <row r="81" spans="1:2" ht="12.75">
      <c r="A81">
        <v>10</v>
      </c>
      <c r="B81" t="s">
        <v>262</v>
      </c>
    </row>
    <row r="83" ht="12.75">
      <c r="A83" t="s">
        <v>263</v>
      </c>
    </row>
    <row r="84" spans="1:2" ht="12.75">
      <c r="A84" t="s">
        <v>264</v>
      </c>
      <c r="B84" t="s">
        <v>265</v>
      </c>
    </row>
    <row r="85" spans="1:2" ht="12.75">
      <c r="A85" t="s">
        <v>266</v>
      </c>
      <c r="B85" t="s">
        <v>267</v>
      </c>
    </row>
    <row r="86" spans="1:2" ht="12.75">
      <c r="A86" t="s">
        <v>266</v>
      </c>
      <c r="B86" t="s">
        <v>268</v>
      </c>
    </row>
    <row r="87" spans="1:2" ht="12.75">
      <c r="A87" t="s">
        <v>226</v>
      </c>
      <c r="B87" t="s">
        <v>269</v>
      </c>
    </row>
    <row r="88" spans="1:2" ht="12.75">
      <c r="A88" t="s">
        <v>226</v>
      </c>
      <c r="B88" t="s">
        <v>270</v>
      </c>
    </row>
    <row r="90" ht="12.75">
      <c r="A90" t="s">
        <v>271</v>
      </c>
    </row>
    <row r="91" spans="1:2" ht="12.75">
      <c r="A91" t="s">
        <v>200</v>
      </c>
      <c r="B91" t="s">
        <v>272</v>
      </c>
    </row>
    <row r="92" spans="1:2" ht="12.75">
      <c r="A92" t="s">
        <v>200</v>
      </c>
      <c r="B92" t="s">
        <v>273</v>
      </c>
    </row>
    <row r="93" spans="1:2" ht="12.75">
      <c r="A93" t="s">
        <v>274</v>
      </c>
      <c r="B93" t="s">
        <v>275</v>
      </c>
    </row>
    <row r="95" ht="12.75">
      <c r="A95" t="s">
        <v>85</v>
      </c>
    </row>
    <row r="96" spans="1:2" ht="12.75">
      <c r="A96" t="s">
        <v>276</v>
      </c>
      <c r="B96" t="s">
        <v>277</v>
      </c>
    </row>
    <row r="97" spans="1:2" ht="12.75">
      <c r="A97" t="s">
        <v>226</v>
      </c>
      <c r="B97" t="s">
        <v>278</v>
      </c>
    </row>
    <row r="98" spans="1:2" ht="12.75">
      <c r="A98" t="s">
        <v>279</v>
      </c>
      <c r="B98" t="s">
        <v>280</v>
      </c>
    </row>
    <row r="99" spans="1:2" ht="12.75">
      <c r="A99" t="s">
        <v>279</v>
      </c>
      <c r="B99" t="s">
        <v>281</v>
      </c>
    </row>
    <row r="100" spans="1:2" ht="12.75">
      <c r="A100" t="s">
        <v>279</v>
      </c>
      <c r="B100" t="s">
        <v>282</v>
      </c>
    </row>
    <row r="101" spans="1:2" ht="12.75">
      <c r="A101" t="s">
        <v>279</v>
      </c>
      <c r="B101" t="s">
        <v>283</v>
      </c>
    </row>
    <row r="102" spans="1:2" ht="12.75">
      <c r="A102" t="s">
        <v>230</v>
      </c>
      <c r="B102" t="s">
        <v>284</v>
      </c>
    </row>
    <row r="103" spans="1:2" ht="12.75">
      <c r="A103" t="s">
        <v>285</v>
      </c>
      <c r="B103" t="s">
        <v>286</v>
      </c>
    </row>
    <row r="104" spans="1:2" ht="12.75">
      <c r="A104" t="s">
        <v>230</v>
      </c>
      <c r="B104" t="s">
        <v>287</v>
      </c>
    </row>
    <row r="105" spans="1:2" ht="12.75">
      <c r="A105" t="s">
        <v>192</v>
      </c>
      <c r="B105" t="s">
        <v>288</v>
      </c>
    </row>
    <row r="106" spans="1:2" ht="12.75">
      <c r="A106" t="s">
        <v>226</v>
      </c>
      <c r="B106" t="s">
        <v>289</v>
      </c>
    </row>
    <row r="107" spans="1:2" ht="12.75">
      <c r="A107" t="s">
        <v>279</v>
      </c>
      <c r="B107" t="s">
        <v>290</v>
      </c>
    </row>
    <row r="108" spans="1:2" ht="12.75">
      <c r="A108" t="s">
        <v>187</v>
      </c>
      <c r="B108" t="s">
        <v>291</v>
      </c>
    </row>
    <row r="109" spans="1:2" ht="12.75">
      <c r="A109" t="s">
        <v>216</v>
      </c>
      <c r="B109" t="s">
        <v>292</v>
      </c>
    </row>
    <row r="110" spans="1:2" ht="12.75">
      <c r="A110" t="s">
        <v>279</v>
      </c>
      <c r="B110" t="s">
        <v>293</v>
      </c>
    </row>
    <row r="111" spans="1:2" ht="12.75">
      <c r="A111" t="s">
        <v>216</v>
      </c>
      <c r="B111" t="s">
        <v>294</v>
      </c>
    </row>
    <row r="112" spans="1:2" ht="12.75">
      <c r="A112" t="s">
        <v>279</v>
      </c>
      <c r="B112" t="s">
        <v>295</v>
      </c>
    </row>
    <row r="113" spans="1:2" ht="12.75">
      <c r="A113" t="s">
        <v>230</v>
      </c>
      <c r="B113" t="s">
        <v>296</v>
      </c>
    </row>
    <row r="114" spans="1:2" ht="12.75">
      <c r="A114" t="s">
        <v>230</v>
      </c>
      <c r="B114" t="s">
        <v>297</v>
      </c>
    </row>
    <row r="116" ht="12.75">
      <c r="A116" t="s">
        <v>298</v>
      </c>
    </row>
    <row r="117" spans="1:2" ht="12.75">
      <c r="A117" t="s">
        <v>230</v>
      </c>
      <c r="B117" t="s">
        <v>299</v>
      </c>
    </row>
    <row r="118" spans="1:2" ht="12.75">
      <c r="A118" t="s">
        <v>279</v>
      </c>
      <c r="B118" t="s">
        <v>300</v>
      </c>
    </row>
    <row r="119" spans="1:2" ht="12.75">
      <c r="A119" t="s">
        <v>279</v>
      </c>
      <c r="B119" t="s">
        <v>301</v>
      </c>
    </row>
    <row r="120" spans="1:2" ht="12.75">
      <c r="A120" t="s">
        <v>279</v>
      </c>
      <c r="B120" t="s">
        <v>302</v>
      </c>
    </row>
    <row r="121" spans="1:2" ht="12.75">
      <c r="A121" t="s">
        <v>279</v>
      </c>
      <c r="B121" t="s">
        <v>303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301"/>
  <sheetViews>
    <sheetView zoomScale="110" zoomScaleNormal="110" zoomScalePageLayoutView="0" workbookViewId="0" topLeftCell="A1">
      <pane ySplit="1" topLeftCell="A269" activePane="bottomLeft" state="frozen"/>
      <selection pane="topLeft" activeCell="A1" sqref="A1"/>
      <selection pane="bottomLeft" activeCell="C300" sqref="C300"/>
    </sheetView>
  </sheetViews>
  <sheetFormatPr defaultColWidth="9.00390625" defaultRowHeight="12.75"/>
  <cols>
    <col min="1" max="1" width="11.28125" style="124" customWidth="1"/>
    <col min="2" max="2" width="2.421875" style="125" hidden="1" customWidth="1"/>
    <col min="3" max="3" width="4.7109375" style="125" customWidth="1"/>
    <col min="4" max="4" width="8.57421875" style="124" customWidth="1"/>
    <col min="5" max="5" width="12.421875" style="124" hidden="1" customWidth="1"/>
    <col min="6" max="6" width="3.7109375" style="125" customWidth="1"/>
    <col min="7" max="7" width="4.7109375" style="125" customWidth="1"/>
    <col min="8" max="9" width="3.7109375" style="125" customWidth="1"/>
    <col min="10" max="10" width="3.421875" style="125" customWidth="1"/>
    <col min="11" max="12" width="3.7109375" style="125" customWidth="1"/>
    <col min="13" max="13" width="3.00390625" style="125" hidden="1" customWidth="1"/>
    <col min="14" max="14" width="2.57421875" style="125" hidden="1" customWidth="1"/>
    <col min="15" max="15" width="3.7109375" style="125" hidden="1" customWidth="1"/>
    <col min="16" max="16" width="2.8515625" style="125" hidden="1" customWidth="1"/>
    <col min="17" max="17" width="2.57421875" style="125" hidden="1" customWidth="1"/>
    <col min="18" max="18" width="3.7109375" style="125" hidden="1" customWidth="1"/>
    <col min="19" max="19" width="13.8515625" style="124" customWidth="1"/>
    <col min="20" max="20" width="7.57421875" style="125" hidden="1" customWidth="1"/>
    <col min="21" max="21" width="11.421875" style="124" customWidth="1"/>
    <col min="22" max="23" width="3.7109375" style="125" customWidth="1"/>
    <col min="24" max="24" width="10.421875" style="124" customWidth="1"/>
    <col min="25" max="25" width="4.00390625" style="125" customWidth="1"/>
    <col min="26" max="26" width="3.00390625" style="125" customWidth="1"/>
    <col min="27" max="27" width="8.140625" style="125" customWidth="1"/>
    <col min="28" max="28" width="4.57421875" style="125" customWidth="1"/>
    <col min="29" max="29" width="8.140625" style="125" customWidth="1"/>
    <col min="30" max="30" width="5.28125" style="125" customWidth="1"/>
    <col min="31" max="31" width="8.00390625" style="125" customWidth="1"/>
    <col min="32" max="32" width="4.28125" style="125" customWidth="1"/>
    <col min="33" max="33" width="8.28125" style="125" customWidth="1"/>
    <col min="34" max="34" width="5.57421875" style="125" customWidth="1"/>
    <col min="35" max="35" width="6.421875" style="125" customWidth="1"/>
    <col min="36" max="36" width="7.7109375" style="125" customWidth="1"/>
    <col min="37" max="16384" width="9.00390625" style="125" customWidth="1"/>
  </cols>
  <sheetData>
    <row r="1" spans="1:36" s="130" customFormat="1" ht="69" customHeight="1">
      <c r="A1" s="126" t="s">
        <v>304</v>
      </c>
      <c r="B1" s="127" t="s">
        <v>305</v>
      </c>
      <c r="C1" s="127" t="s">
        <v>306</v>
      </c>
      <c r="D1" s="126" t="s">
        <v>307</v>
      </c>
      <c r="E1" s="126" t="s">
        <v>308</v>
      </c>
      <c r="F1" s="127" t="s">
        <v>309</v>
      </c>
      <c r="G1" s="127" t="s">
        <v>310</v>
      </c>
      <c r="H1" s="127" t="s">
        <v>309</v>
      </c>
      <c r="I1" s="127" t="s">
        <v>310</v>
      </c>
      <c r="J1" s="127" t="s">
        <v>311</v>
      </c>
      <c r="K1" s="127" t="s">
        <v>312</v>
      </c>
      <c r="L1" s="127" t="s">
        <v>313</v>
      </c>
      <c r="M1" s="127" t="s">
        <v>314</v>
      </c>
      <c r="N1" s="127" t="s">
        <v>315</v>
      </c>
      <c r="O1" s="127" t="s">
        <v>316</v>
      </c>
      <c r="P1" s="127" t="s">
        <v>317</v>
      </c>
      <c r="Q1" s="127" t="s">
        <v>318</v>
      </c>
      <c r="R1" s="127" t="s">
        <v>319</v>
      </c>
      <c r="S1" s="126" t="s">
        <v>320</v>
      </c>
      <c r="T1" s="128"/>
      <c r="U1" s="126" t="s">
        <v>321</v>
      </c>
      <c r="V1" s="127" t="s">
        <v>322</v>
      </c>
      <c r="W1" s="127" t="s">
        <v>323</v>
      </c>
      <c r="X1" s="126" t="s">
        <v>324</v>
      </c>
      <c r="Y1" s="127" t="s">
        <v>325</v>
      </c>
      <c r="Z1" s="127" t="s">
        <v>326</v>
      </c>
      <c r="AA1" s="191" t="s">
        <v>327</v>
      </c>
      <c r="AB1" s="191"/>
      <c r="AC1" s="191" t="s">
        <v>328</v>
      </c>
      <c r="AD1" s="191"/>
      <c r="AE1" s="191" t="s">
        <v>329</v>
      </c>
      <c r="AF1" s="191"/>
      <c r="AG1" s="192" t="s">
        <v>330</v>
      </c>
      <c r="AH1" s="192"/>
      <c r="AI1" s="129" t="s">
        <v>331</v>
      </c>
      <c r="AJ1" s="129" t="s">
        <v>332</v>
      </c>
    </row>
    <row r="2" spans="1:28" ht="12.75" customHeight="1">
      <c r="A2" s="187" t="s">
        <v>333</v>
      </c>
      <c r="B2" s="188" t="s">
        <v>334</v>
      </c>
      <c r="C2" s="188" t="s">
        <v>335</v>
      </c>
      <c r="D2" s="187" t="s">
        <v>336</v>
      </c>
      <c r="E2" s="187" t="s">
        <v>337</v>
      </c>
      <c r="F2" s="188">
        <v>51</v>
      </c>
      <c r="G2" s="188">
        <v>160</v>
      </c>
      <c r="H2" s="188"/>
      <c r="I2" s="188"/>
      <c r="J2" s="188">
        <v>14</v>
      </c>
      <c r="K2" s="188">
        <v>3</v>
      </c>
      <c r="L2" s="188">
        <v>7</v>
      </c>
      <c r="M2" s="188" t="s">
        <v>338</v>
      </c>
      <c r="N2" s="188" t="s">
        <v>339</v>
      </c>
      <c r="O2" s="188" t="s">
        <v>180</v>
      </c>
      <c r="P2" s="188" t="s">
        <v>180</v>
      </c>
      <c r="Q2" s="188" t="s">
        <v>180</v>
      </c>
      <c r="R2" s="188"/>
      <c r="S2" s="187" t="s">
        <v>340</v>
      </c>
      <c r="U2" s="131" t="s">
        <v>341</v>
      </c>
      <c r="V2" s="132" t="s">
        <v>342</v>
      </c>
      <c r="W2" s="132" t="s">
        <v>343</v>
      </c>
      <c r="X2" s="131"/>
      <c r="Y2" s="188">
        <v>98</v>
      </c>
      <c r="Z2" s="188">
        <v>70</v>
      </c>
      <c r="AA2" s="125" t="s">
        <v>344</v>
      </c>
      <c r="AB2" s="125">
        <v>2370</v>
      </c>
    </row>
    <row r="3" spans="1:35" ht="39">
      <c r="A3" s="187"/>
      <c r="B3" s="188"/>
      <c r="C3" s="188"/>
      <c r="D3" s="187"/>
      <c r="E3" s="187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7"/>
      <c r="U3" s="131" t="s">
        <v>345</v>
      </c>
      <c r="V3" s="132" t="s">
        <v>342</v>
      </c>
      <c r="W3" s="132" t="s">
        <v>343</v>
      </c>
      <c r="X3" s="131"/>
      <c r="Y3" s="188"/>
      <c r="Z3" s="188"/>
      <c r="AI3" s="125">
        <v>1000</v>
      </c>
    </row>
    <row r="4" spans="1:34" ht="19.5">
      <c r="A4" s="187"/>
      <c r="B4" s="188"/>
      <c r="C4" s="188"/>
      <c r="D4" s="187"/>
      <c r="E4" s="187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7"/>
      <c r="U4" s="131" t="s">
        <v>346</v>
      </c>
      <c r="V4" s="132" t="s">
        <v>13</v>
      </c>
      <c r="W4" s="132" t="s">
        <v>343</v>
      </c>
      <c r="X4" s="131"/>
      <c r="Y4" s="188"/>
      <c r="Z4" s="188"/>
      <c r="AG4" s="125" t="s">
        <v>347</v>
      </c>
      <c r="AH4" s="125">
        <v>500</v>
      </c>
    </row>
    <row r="5" spans="1:28" ht="19.5">
      <c r="A5" s="131" t="s">
        <v>333</v>
      </c>
      <c r="B5" s="132" t="s">
        <v>334</v>
      </c>
      <c r="C5" s="132" t="s">
        <v>348</v>
      </c>
      <c r="D5" s="131" t="s">
        <v>336</v>
      </c>
      <c r="E5" s="131" t="s">
        <v>337</v>
      </c>
      <c r="F5" s="132">
        <v>47</v>
      </c>
      <c r="G5" s="132">
        <v>148</v>
      </c>
      <c r="H5" s="132"/>
      <c r="I5" s="132"/>
      <c r="J5" s="132">
        <v>14</v>
      </c>
      <c r="K5" s="132">
        <v>4</v>
      </c>
      <c r="L5" s="132">
        <v>8</v>
      </c>
      <c r="M5" s="132" t="s">
        <v>338</v>
      </c>
      <c r="N5" s="132" t="s">
        <v>339</v>
      </c>
      <c r="O5" s="132" t="s">
        <v>180</v>
      </c>
      <c r="P5" s="132" t="s">
        <v>180</v>
      </c>
      <c r="Q5" s="132" t="s">
        <v>180</v>
      </c>
      <c r="R5" s="132"/>
      <c r="S5" s="131"/>
      <c r="U5" s="131" t="s">
        <v>341</v>
      </c>
      <c r="V5" s="132" t="s">
        <v>342</v>
      </c>
      <c r="W5" s="132" t="s">
        <v>180</v>
      </c>
      <c r="X5" s="131"/>
      <c r="Y5" s="132">
        <v>112</v>
      </c>
      <c r="Z5" s="132">
        <v>65</v>
      </c>
      <c r="AA5" s="125" t="s">
        <v>344</v>
      </c>
      <c r="AB5" s="125">
        <v>2370</v>
      </c>
    </row>
    <row r="6" spans="1:28" ht="12.75" customHeight="1">
      <c r="A6" s="187" t="s">
        <v>333</v>
      </c>
      <c r="B6" s="188" t="s">
        <v>334</v>
      </c>
      <c r="C6" s="188" t="s">
        <v>349</v>
      </c>
      <c r="D6" s="187" t="s">
        <v>336</v>
      </c>
      <c r="E6" s="187" t="s">
        <v>337</v>
      </c>
      <c r="F6" s="188">
        <v>34</v>
      </c>
      <c r="G6" s="188">
        <v>107</v>
      </c>
      <c r="H6" s="188"/>
      <c r="I6" s="188"/>
      <c r="J6" s="188">
        <v>12</v>
      </c>
      <c r="K6" s="188">
        <v>3</v>
      </c>
      <c r="L6" s="188">
        <v>7</v>
      </c>
      <c r="M6" s="188" t="s">
        <v>338</v>
      </c>
      <c r="N6" s="188" t="s">
        <v>350</v>
      </c>
      <c r="O6" s="188" t="s">
        <v>180</v>
      </c>
      <c r="P6" s="188" t="s">
        <v>180</v>
      </c>
      <c r="Q6" s="188" t="s">
        <v>343</v>
      </c>
      <c r="R6" s="188"/>
      <c r="S6" s="187" t="s">
        <v>351</v>
      </c>
      <c r="U6" s="131" t="s">
        <v>341</v>
      </c>
      <c r="V6" s="132" t="s">
        <v>342</v>
      </c>
      <c r="W6" s="132" t="s">
        <v>343</v>
      </c>
      <c r="X6" s="131"/>
      <c r="Y6" s="188">
        <v>84</v>
      </c>
      <c r="Z6" s="188">
        <v>47</v>
      </c>
      <c r="AA6" s="125" t="s">
        <v>352</v>
      </c>
      <c r="AB6" s="125">
        <v>2180</v>
      </c>
    </row>
    <row r="7" spans="1:35" ht="39">
      <c r="A7" s="187"/>
      <c r="B7" s="188"/>
      <c r="C7" s="188"/>
      <c r="D7" s="187"/>
      <c r="E7" s="187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7"/>
      <c r="U7" s="131" t="s">
        <v>345</v>
      </c>
      <c r="V7" s="132" t="s">
        <v>342</v>
      </c>
      <c r="W7" s="132" t="s">
        <v>343</v>
      </c>
      <c r="X7" s="131"/>
      <c r="Y7" s="188"/>
      <c r="Z7" s="188"/>
      <c r="AI7" s="125">
        <v>1000</v>
      </c>
    </row>
    <row r="8" spans="1:28" ht="12.75" customHeight="1">
      <c r="A8" s="187" t="s">
        <v>333</v>
      </c>
      <c r="B8" s="188" t="s">
        <v>334</v>
      </c>
      <c r="C8" s="188" t="s">
        <v>353</v>
      </c>
      <c r="D8" s="187" t="s">
        <v>336</v>
      </c>
      <c r="E8" s="187" t="s">
        <v>337</v>
      </c>
      <c r="F8" s="188">
        <v>42</v>
      </c>
      <c r="G8" s="188">
        <v>132</v>
      </c>
      <c r="H8" s="188"/>
      <c r="I8" s="188"/>
      <c r="J8" s="188">
        <v>14</v>
      </c>
      <c r="K8" s="188">
        <v>4</v>
      </c>
      <c r="L8" s="188">
        <v>11</v>
      </c>
      <c r="M8" s="188" t="s">
        <v>338</v>
      </c>
      <c r="N8" s="188" t="s">
        <v>339</v>
      </c>
      <c r="O8" s="188" t="s">
        <v>13</v>
      </c>
      <c r="P8" s="188" t="s">
        <v>180</v>
      </c>
      <c r="Q8" s="188" t="s">
        <v>343</v>
      </c>
      <c r="R8" s="188"/>
      <c r="S8" s="187" t="s">
        <v>354</v>
      </c>
      <c r="U8" s="131" t="s">
        <v>341</v>
      </c>
      <c r="V8" s="132" t="s">
        <v>342</v>
      </c>
      <c r="W8" s="132" t="s">
        <v>343</v>
      </c>
      <c r="X8" s="131"/>
      <c r="Y8" s="188">
        <v>154</v>
      </c>
      <c r="Z8" s="188">
        <v>58</v>
      </c>
      <c r="AA8" s="125" t="s">
        <v>355</v>
      </c>
      <c r="AB8" s="125">
        <v>3540</v>
      </c>
    </row>
    <row r="9" spans="1:36" ht="29.25">
      <c r="A9" s="187"/>
      <c r="B9" s="188"/>
      <c r="C9" s="188"/>
      <c r="D9" s="187"/>
      <c r="E9" s="187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7"/>
      <c r="U9" s="131" t="s">
        <v>356</v>
      </c>
      <c r="V9" s="132" t="s">
        <v>342</v>
      </c>
      <c r="W9" s="132" t="s">
        <v>343</v>
      </c>
      <c r="X9" s="131" t="s">
        <v>357</v>
      </c>
      <c r="Y9" s="188"/>
      <c r="Z9" s="188"/>
      <c r="AJ9" s="125">
        <v>2000</v>
      </c>
    </row>
    <row r="10" spans="1:34" ht="12.75" customHeight="1">
      <c r="A10" s="187" t="s">
        <v>333</v>
      </c>
      <c r="B10" s="188" t="s">
        <v>334</v>
      </c>
      <c r="C10" s="188" t="s">
        <v>358</v>
      </c>
      <c r="D10" s="187" t="s">
        <v>336</v>
      </c>
      <c r="E10" s="187" t="s">
        <v>337</v>
      </c>
      <c r="F10" s="188">
        <v>33</v>
      </c>
      <c r="G10" s="188">
        <v>104</v>
      </c>
      <c r="H10" s="188"/>
      <c r="I10" s="188"/>
      <c r="J10" s="188">
        <v>7</v>
      </c>
      <c r="K10" s="188">
        <v>4</v>
      </c>
      <c r="L10" s="188">
        <v>6</v>
      </c>
      <c r="M10" s="188" t="s">
        <v>338</v>
      </c>
      <c r="N10" s="188" t="s">
        <v>350</v>
      </c>
      <c r="O10" s="188" t="s">
        <v>13</v>
      </c>
      <c r="P10" s="188" t="s">
        <v>343</v>
      </c>
      <c r="Q10" s="188" t="s">
        <v>343</v>
      </c>
      <c r="R10" s="188"/>
      <c r="S10" s="187" t="s">
        <v>359</v>
      </c>
      <c r="U10" s="131" t="s">
        <v>360</v>
      </c>
      <c r="V10" s="132" t="s">
        <v>342</v>
      </c>
      <c r="W10" s="132" t="s">
        <v>180</v>
      </c>
      <c r="X10" s="131" t="s">
        <v>361</v>
      </c>
      <c r="Y10" s="188">
        <v>42</v>
      </c>
      <c r="Z10" s="188">
        <v>45</v>
      </c>
      <c r="AG10" s="125" t="s">
        <v>362</v>
      </c>
      <c r="AH10" s="125">
        <v>6600</v>
      </c>
    </row>
    <row r="11" spans="1:35" ht="39">
      <c r="A11" s="187"/>
      <c r="B11" s="188"/>
      <c r="C11" s="188"/>
      <c r="D11" s="187"/>
      <c r="E11" s="187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7"/>
      <c r="U11" s="131" t="s">
        <v>345</v>
      </c>
      <c r="V11" s="132" t="s">
        <v>342</v>
      </c>
      <c r="W11" s="132" t="s">
        <v>180</v>
      </c>
      <c r="X11" s="131"/>
      <c r="Y11" s="188"/>
      <c r="Z11" s="188"/>
      <c r="AI11" s="125">
        <v>1000</v>
      </c>
    </row>
    <row r="12" spans="1:28" ht="12.75" customHeight="1">
      <c r="A12" s="187" t="s">
        <v>333</v>
      </c>
      <c r="B12" s="188" t="s">
        <v>334</v>
      </c>
      <c r="C12" s="188" t="s">
        <v>363</v>
      </c>
      <c r="D12" s="187" t="s">
        <v>336</v>
      </c>
      <c r="E12" s="187" t="s">
        <v>337</v>
      </c>
      <c r="F12" s="188">
        <v>38</v>
      </c>
      <c r="G12" s="188">
        <v>119</v>
      </c>
      <c r="H12" s="188"/>
      <c r="I12" s="188"/>
      <c r="J12" s="188">
        <v>11</v>
      </c>
      <c r="K12" s="188">
        <v>3</v>
      </c>
      <c r="L12" s="188">
        <v>7</v>
      </c>
      <c r="M12" s="188" t="s">
        <v>338</v>
      </c>
      <c r="N12" s="188" t="s">
        <v>339</v>
      </c>
      <c r="O12" s="188" t="s">
        <v>180</v>
      </c>
      <c r="P12" s="188" t="s">
        <v>180</v>
      </c>
      <c r="Q12" s="188" t="s">
        <v>180</v>
      </c>
      <c r="R12" s="188"/>
      <c r="S12" s="187"/>
      <c r="U12" s="131" t="s">
        <v>341</v>
      </c>
      <c r="V12" s="132" t="s">
        <v>342</v>
      </c>
      <c r="W12" s="132" t="s">
        <v>343</v>
      </c>
      <c r="X12" s="131"/>
      <c r="Y12" s="188">
        <v>77</v>
      </c>
      <c r="Z12" s="188">
        <v>52</v>
      </c>
      <c r="AA12" s="125" t="s">
        <v>352</v>
      </c>
      <c r="AB12" s="125">
        <v>2180</v>
      </c>
    </row>
    <row r="13" spans="1:34" ht="19.5">
      <c r="A13" s="187"/>
      <c r="B13" s="188"/>
      <c r="C13" s="188"/>
      <c r="D13" s="187"/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7"/>
      <c r="U13" s="131" t="s">
        <v>346</v>
      </c>
      <c r="V13" s="132" t="s">
        <v>13</v>
      </c>
      <c r="W13" s="132" t="s">
        <v>180</v>
      </c>
      <c r="X13" s="131"/>
      <c r="Y13" s="188"/>
      <c r="Z13" s="188"/>
      <c r="AG13" s="125" t="s">
        <v>347</v>
      </c>
      <c r="AH13" s="125">
        <v>500</v>
      </c>
    </row>
    <row r="14" spans="1:28" ht="19.5">
      <c r="A14" s="131" t="s">
        <v>333</v>
      </c>
      <c r="B14" s="132" t="s">
        <v>334</v>
      </c>
      <c r="C14" s="133" t="s">
        <v>364</v>
      </c>
      <c r="D14" s="131" t="s">
        <v>336</v>
      </c>
      <c r="E14" s="131" t="s">
        <v>337</v>
      </c>
      <c r="F14" s="132">
        <v>44</v>
      </c>
      <c r="G14" s="132">
        <v>138</v>
      </c>
      <c r="H14" s="132"/>
      <c r="I14" s="132"/>
      <c r="J14" s="132">
        <v>11</v>
      </c>
      <c r="K14" s="132">
        <v>2</v>
      </c>
      <c r="L14" s="132">
        <v>10</v>
      </c>
      <c r="M14" s="132" t="s">
        <v>338</v>
      </c>
      <c r="N14" s="132" t="s">
        <v>339</v>
      </c>
      <c r="O14" s="132" t="s">
        <v>13</v>
      </c>
      <c r="P14" s="132" t="s">
        <v>180</v>
      </c>
      <c r="Q14" s="132" t="s">
        <v>343</v>
      </c>
      <c r="R14" s="132"/>
      <c r="S14" s="131" t="s">
        <v>365</v>
      </c>
      <c r="U14" s="131" t="s">
        <v>341</v>
      </c>
      <c r="V14" s="132" t="s">
        <v>342</v>
      </c>
      <c r="W14" s="132" t="s">
        <v>343</v>
      </c>
      <c r="X14" s="131"/>
      <c r="Y14" s="132">
        <v>110</v>
      </c>
      <c r="Z14" s="132">
        <v>60</v>
      </c>
      <c r="AA14" s="125" t="s">
        <v>344</v>
      </c>
      <c r="AB14" s="125">
        <v>2370</v>
      </c>
    </row>
    <row r="15" spans="1:28" ht="19.5">
      <c r="A15" s="131" t="s">
        <v>333</v>
      </c>
      <c r="B15" s="132" t="s">
        <v>334</v>
      </c>
      <c r="C15" s="133" t="s">
        <v>366</v>
      </c>
      <c r="D15" s="131" t="s">
        <v>336</v>
      </c>
      <c r="E15" s="131" t="s">
        <v>337</v>
      </c>
      <c r="F15" s="132">
        <v>36</v>
      </c>
      <c r="G15" s="132">
        <v>113</v>
      </c>
      <c r="H15" s="132"/>
      <c r="I15" s="132"/>
      <c r="J15" s="132">
        <v>8</v>
      </c>
      <c r="K15" s="132">
        <v>2</v>
      </c>
      <c r="L15" s="132">
        <v>8</v>
      </c>
      <c r="M15" s="132" t="s">
        <v>338</v>
      </c>
      <c r="N15" s="132" t="s">
        <v>339</v>
      </c>
      <c r="O15" s="132" t="s">
        <v>13</v>
      </c>
      <c r="P15" s="132" t="s">
        <v>13</v>
      </c>
      <c r="Q15" s="132" t="s">
        <v>180</v>
      </c>
      <c r="R15" s="132"/>
      <c r="S15" s="131"/>
      <c r="U15" s="131" t="s">
        <v>341</v>
      </c>
      <c r="V15" s="132" t="s">
        <v>367</v>
      </c>
      <c r="W15" s="132" t="s">
        <v>343</v>
      </c>
      <c r="X15" s="131"/>
      <c r="Y15" s="132">
        <v>64</v>
      </c>
      <c r="Z15" s="132">
        <v>50</v>
      </c>
      <c r="AA15" s="125" t="s">
        <v>352</v>
      </c>
      <c r="AB15" s="125">
        <v>2180</v>
      </c>
    </row>
    <row r="16" spans="1:28" ht="19.5">
      <c r="A16" s="131" t="s">
        <v>333</v>
      </c>
      <c r="B16" s="132" t="s">
        <v>334</v>
      </c>
      <c r="C16" s="133" t="s">
        <v>368</v>
      </c>
      <c r="D16" s="131" t="s">
        <v>336</v>
      </c>
      <c r="E16" s="131" t="s">
        <v>337</v>
      </c>
      <c r="F16" s="132">
        <v>35</v>
      </c>
      <c r="G16" s="132">
        <v>110</v>
      </c>
      <c r="H16" s="132"/>
      <c r="I16" s="132"/>
      <c r="J16" s="132">
        <v>8</v>
      </c>
      <c r="K16" s="132">
        <v>3</v>
      </c>
      <c r="L16" s="132">
        <v>8</v>
      </c>
      <c r="M16" s="132" t="s">
        <v>338</v>
      </c>
      <c r="N16" s="132" t="s">
        <v>339</v>
      </c>
      <c r="O16" s="132" t="s">
        <v>13</v>
      </c>
      <c r="P16" s="132" t="s">
        <v>180</v>
      </c>
      <c r="Q16" s="132" t="s">
        <v>180</v>
      </c>
      <c r="R16" s="132"/>
      <c r="S16" s="131"/>
      <c r="U16" s="131" t="s">
        <v>341</v>
      </c>
      <c r="V16" s="132" t="s">
        <v>367</v>
      </c>
      <c r="W16" s="132" t="s">
        <v>343</v>
      </c>
      <c r="X16" s="131"/>
      <c r="Y16" s="132">
        <v>64</v>
      </c>
      <c r="Z16" s="132">
        <v>48</v>
      </c>
      <c r="AA16" s="125" t="s">
        <v>352</v>
      </c>
      <c r="AB16" s="125">
        <v>2180</v>
      </c>
    </row>
    <row r="17" spans="1:30" ht="12.75" customHeight="1">
      <c r="A17" s="187" t="s">
        <v>333</v>
      </c>
      <c r="B17" s="188" t="s">
        <v>334</v>
      </c>
      <c r="C17" s="190" t="s">
        <v>369</v>
      </c>
      <c r="D17" s="187" t="s">
        <v>370</v>
      </c>
      <c r="E17" s="187" t="s">
        <v>371</v>
      </c>
      <c r="F17" s="188">
        <v>16</v>
      </c>
      <c r="G17" s="188">
        <v>50</v>
      </c>
      <c r="H17" s="188"/>
      <c r="I17" s="188"/>
      <c r="J17" s="188">
        <v>6</v>
      </c>
      <c r="K17" s="188">
        <v>2</v>
      </c>
      <c r="L17" s="188">
        <v>4</v>
      </c>
      <c r="M17" s="188" t="s">
        <v>343</v>
      </c>
      <c r="N17" s="188" t="s">
        <v>339</v>
      </c>
      <c r="O17" s="188" t="s">
        <v>13</v>
      </c>
      <c r="P17" s="188" t="s">
        <v>13</v>
      </c>
      <c r="Q17" s="188" t="s">
        <v>343</v>
      </c>
      <c r="R17" s="188"/>
      <c r="S17" s="187"/>
      <c r="U17" s="131" t="s">
        <v>372</v>
      </c>
      <c r="V17" s="132" t="s">
        <v>342</v>
      </c>
      <c r="W17" s="132" t="s">
        <v>13</v>
      </c>
      <c r="X17" s="131"/>
      <c r="Y17" s="188">
        <v>24</v>
      </c>
      <c r="Z17" s="188">
        <v>22</v>
      </c>
      <c r="AC17" s="125" t="s">
        <v>373</v>
      </c>
      <c r="AD17" s="125">
        <v>1150</v>
      </c>
    </row>
    <row r="18" spans="1:35" ht="39">
      <c r="A18" s="187"/>
      <c r="B18" s="188"/>
      <c r="C18" s="188"/>
      <c r="D18" s="187"/>
      <c r="E18" s="187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7"/>
      <c r="U18" s="131" t="s">
        <v>345</v>
      </c>
      <c r="V18" s="132" t="s">
        <v>342</v>
      </c>
      <c r="W18" s="132" t="s">
        <v>13</v>
      </c>
      <c r="X18" s="131"/>
      <c r="Y18" s="188"/>
      <c r="Z18" s="188"/>
      <c r="AI18" s="125">
        <v>1000</v>
      </c>
    </row>
    <row r="19" spans="1:36" ht="26.25" customHeight="1">
      <c r="A19" s="187" t="s">
        <v>333</v>
      </c>
      <c r="B19" s="188" t="s">
        <v>334</v>
      </c>
      <c r="C19" s="190" t="s">
        <v>374</v>
      </c>
      <c r="D19" s="187" t="s">
        <v>336</v>
      </c>
      <c r="E19" s="187" t="s">
        <v>337</v>
      </c>
      <c r="F19" s="188">
        <v>31</v>
      </c>
      <c r="G19" s="188">
        <v>97</v>
      </c>
      <c r="H19" s="188"/>
      <c r="I19" s="188"/>
      <c r="J19" s="188">
        <v>10</v>
      </c>
      <c r="K19" s="188">
        <v>4</v>
      </c>
      <c r="L19" s="188">
        <v>7</v>
      </c>
      <c r="M19" s="188" t="s">
        <v>338</v>
      </c>
      <c r="N19" s="188" t="s">
        <v>339</v>
      </c>
      <c r="O19" s="188" t="s">
        <v>13</v>
      </c>
      <c r="P19" s="188" t="s">
        <v>180</v>
      </c>
      <c r="Q19" s="188" t="s">
        <v>343</v>
      </c>
      <c r="R19" s="188"/>
      <c r="S19" s="187" t="s">
        <v>375</v>
      </c>
      <c r="U19" s="131" t="s">
        <v>356</v>
      </c>
      <c r="V19" s="132" t="s">
        <v>342</v>
      </c>
      <c r="W19" s="132" t="s">
        <v>343</v>
      </c>
      <c r="X19" s="131" t="s">
        <v>357</v>
      </c>
      <c r="Y19" s="188">
        <v>70</v>
      </c>
      <c r="Z19" s="188">
        <v>43</v>
      </c>
      <c r="AJ19" s="125">
        <v>1200</v>
      </c>
    </row>
    <row r="20" spans="1:28" ht="19.5">
      <c r="A20" s="187"/>
      <c r="B20" s="188"/>
      <c r="C20" s="188"/>
      <c r="D20" s="187"/>
      <c r="E20" s="187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7"/>
      <c r="U20" s="131" t="s">
        <v>341</v>
      </c>
      <c r="V20" s="132" t="s">
        <v>342</v>
      </c>
      <c r="W20" s="132" t="s">
        <v>343</v>
      </c>
      <c r="X20" s="131"/>
      <c r="Y20" s="188"/>
      <c r="Z20" s="188"/>
      <c r="AA20" s="125" t="s">
        <v>352</v>
      </c>
      <c r="AB20" s="125">
        <v>2180</v>
      </c>
    </row>
    <row r="21" spans="1:35" ht="39">
      <c r="A21" s="187"/>
      <c r="B21" s="188"/>
      <c r="C21" s="188"/>
      <c r="D21" s="187"/>
      <c r="E21" s="187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7"/>
      <c r="U21" s="131" t="s">
        <v>345</v>
      </c>
      <c r="V21" s="132" t="s">
        <v>342</v>
      </c>
      <c r="W21" s="132" t="s">
        <v>343</v>
      </c>
      <c r="X21" s="131"/>
      <c r="Y21" s="188"/>
      <c r="Z21" s="188"/>
      <c r="AI21" s="125">
        <v>1000</v>
      </c>
    </row>
    <row r="22" spans="1:30" ht="19.5">
      <c r="A22" s="131" t="s">
        <v>333</v>
      </c>
      <c r="B22" s="132" t="s">
        <v>334</v>
      </c>
      <c r="C22" s="133" t="s">
        <v>376</v>
      </c>
      <c r="D22" s="131" t="s">
        <v>336</v>
      </c>
      <c r="E22" s="131" t="s">
        <v>337</v>
      </c>
      <c r="F22" s="132">
        <v>42</v>
      </c>
      <c r="G22" s="132">
        <v>132</v>
      </c>
      <c r="H22" s="132"/>
      <c r="I22" s="132"/>
      <c r="J22" s="132">
        <v>13</v>
      </c>
      <c r="K22" s="132">
        <v>3</v>
      </c>
      <c r="L22" s="132">
        <v>10</v>
      </c>
      <c r="M22" s="132" t="s">
        <v>338</v>
      </c>
      <c r="N22" s="132" t="s">
        <v>339</v>
      </c>
      <c r="O22" s="132" t="s">
        <v>13</v>
      </c>
      <c r="P22" s="132" t="s">
        <v>180</v>
      </c>
      <c r="Q22" s="132" t="s">
        <v>180</v>
      </c>
      <c r="R22" s="132"/>
      <c r="S22" s="131" t="s">
        <v>377</v>
      </c>
      <c r="U22" s="131" t="s">
        <v>372</v>
      </c>
      <c r="V22" s="132" t="s">
        <v>342</v>
      </c>
      <c r="W22" s="132" t="s">
        <v>180</v>
      </c>
      <c r="X22" s="131" t="s">
        <v>378</v>
      </c>
      <c r="Y22" s="132">
        <v>130</v>
      </c>
      <c r="Z22" s="132">
        <v>58</v>
      </c>
      <c r="AC22" s="125" t="s">
        <v>379</v>
      </c>
      <c r="AD22" s="125">
        <v>4380</v>
      </c>
    </row>
    <row r="23" spans="1:30" ht="19.5">
      <c r="A23" s="131" t="s">
        <v>333</v>
      </c>
      <c r="B23" s="132" t="s">
        <v>334</v>
      </c>
      <c r="C23" s="132" t="s">
        <v>380</v>
      </c>
      <c r="D23" s="131" t="s">
        <v>370</v>
      </c>
      <c r="E23" s="131" t="s">
        <v>371</v>
      </c>
      <c r="F23" s="132">
        <v>32</v>
      </c>
      <c r="G23" s="132">
        <v>101</v>
      </c>
      <c r="H23" s="132"/>
      <c r="I23" s="132"/>
      <c r="J23" s="132">
        <v>11</v>
      </c>
      <c r="K23" s="132">
        <v>3</v>
      </c>
      <c r="L23" s="132">
        <v>8</v>
      </c>
      <c r="M23" s="132" t="s">
        <v>338</v>
      </c>
      <c r="N23" s="132" t="s">
        <v>339</v>
      </c>
      <c r="O23" s="132" t="s">
        <v>13</v>
      </c>
      <c r="P23" s="132" t="s">
        <v>13</v>
      </c>
      <c r="Q23" s="132" t="s">
        <v>180</v>
      </c>
      <c r="R23" s="132"/>
      <c r="S23" s="131" t="s">
        <v>365</v>
      </c>
      <c r="U23" s="131" t="s">
        <v>372</v>
      </c>
      <c r="V23" s="132" t="s">
        <v>367</v>
      </c>
      <c r="W23" s="132" t="s">
        <v>343</v>
      </c>
      <c r="X23" s="131"/>
      <c r="Y23" s="132">
        <v>88</v>
      </c>
      <c r="Z23" s="132">
        <v>44</v>
      </c>
      <c r="AC23" s="125" t="s">
        <v>381</v>
      </c>
      <c r="AD23" s="125">
        <v>3430</v>
      </c>
    </row>
    <row r="24" spans="1:30" ht="39">
      <c r="A24" s="131" t="s">
        <v>333</v>
      </c>
      <c r="B24" s="132" t="s">
        <v>334</v>
      </c>
      <c r="C24" s="132" t="s">
        <v>382</v>
      </c>
      <c r="D24" s="131" t="s">
        <v>370</v>
      </c>
      <c r="E24" s="131" t="s">
        <v>371</v>
      </c>
      <c r="F24" s="132">
        <v>32</v>
      </c>
      <c r="G24" s="132">
        <v>101</v>
      </c>
      <c r="H24" s="132"/>
      <c r="I24" s="132"/>
      <c r="J24" s="132">
        <v>10</v>
      </c>
      <c r="K24" s="132">
        <v>2</v>
      </c>
      <c r="L24" s="132">
        <v>8</v>
      </c>
      <c r="M24" s="132" t="s">
        <v>338</v>
      </c>
      <c r="N24" s="132" t="s">
        <v>339</v>
      </c>
      <c r="O24" s="132" t="s">
        <v>180</v>
      </c>
      <c r="P24" s="132" t="s">
        <v>180</v>
      </c>
      <c r="Q24" s="132" t="s">
        <v>180</v>
      </c>
      <c r="R24" s="132"/>
      <c r="S24" s="131" t="s">
        <v>383</v>
      </c>
      <c r="U24" s="131" t="s">
        <v>372</v>
      </c>
      <c r="V24" s="132" t="s">
        <v>342</v>
      </c>
      <c r="W24" s="132" t="s">
        <v>13</v>
      </c>
      <c r="X24" s="131" t="s">
        <v>378</v>
      </c>
      <c r="Y24" s="132">
        <v>80</v>
      </c>
      <c r="Z24" s="132">
        <v>44</v>
      </c>
      <c r="AC24" s="125" t="s">
        <v>381</v>
      </c>
      <c r="AD24" s="125">
        <v>3430</v>
      </c>
    </row>
    <row r="25" spans="1:28" ht="19.5">
      <c r="A25" s="131" t="s">
        <v>333</v>
      </c>
      <c r="B25" s="132" t="s">
        <v>334</v>
      </c>
      <c r="C25" s="132" t="s">
        <v>384</v>
      </c>
      <c r="D25" s="131" t="s">
        <v>336</v>
      </c>
      <c r="E25" s="131" t="s">
        <v>337</v>
      </c>
      <c r="F25" s="132">
        <v>45</v>
      </c>
      <c r="G25" s="132">
        <v>141</v>
      </c>
      <c r="H25" s="132"/>
      <c r="I25" s="132"/>
      <c r="J25" s="132">
        <v>13</v>
      </c>
      <c r="K25" s="132">
        <v>3</v>
      </c>
      <c r="L25" s="132">
        <v>11</v>
      </c>
      <c r="M25" s="132" t="s">
        <v>338</v>
      </c>
      <c r="N25" s="132" t="s">
        <v>339</v>
      </c>
      <c r="O25" s="132" t="s">
        <v>13</v>
      </c>
      <c r="P25" s="132" t="s">
        <v>180</v>
      </c>
      <c r="Q25" s="132" t="s">
        <v>343</v>
      </c>
      <c r="R25" s="132"/>
      <c r="S25" s="131" t="s">
        <v>385</v>
      </c>
      <c r="U25" s="131" t="s">
        <v>341</v>
      </c>
      <c r="V25" s="132" t="s">
        <v>342</v>
      </c>
      <c r="W25" s="132" t="s">
        <v>343</v>
      </c>
      <c r="X25" s="131"/>
      <c r="Y25" s="132">
        <v>143</v>
      </c>
      <c r="Z25" s="132">
        <v>62</v>
      </c>
      <c r="AA25" s="125" t="s">
        <v>386</v>
      </c>
      <c r="AB25" s="125">
        <v>2950</v>
      </c>
    </row>
    <row r="26" spans="1:32" ht="19.5">
      <c r="A26" s="131" t="s">
        <v>333</v>
      </c>
      <c r="B26" s="132" t="s">
        <v>334</v>
      </c>
      <c r="C26" s="132" t="s">
        <v>387</v>
      </c>
      <c r="D26" s="131" t="s">
        <v>370</v>
      </c>
      <c r="E26" s="131" t="s">
        <v>371</v>
      </c>
      <c r="F26" s="132">
        <v>12</v>
      </c>
      <c r="G26" s="132">
        <v>38</v>
      </c>
      <c r="H26" s="132"/>
      <c r="I26" s="132"/>
      <c r="J26" s="132">
        <v>7</v>
      </c>
      <c r="K26" s="132">
        <v>2</v>
      </c>
      <c r="L26" s="132">
        <v>4</v>
      </c>
      <c r="M26" s="132" t="s">
        <v>180</v>
      </c>
      <c r="N26" s="132" t="s">
        <v>339</v>
      </c>
      <c r="O26" s="132" t="s">
        <v>13</v>
      </c>
      <c r="P26" s="132" t="s">
        <v>13</v>
      </c>
      <c r="Q26" s="132" t="s">
        <v>180</v>
      </c>
      <c r="R26" s="132"/>
      <c r="S26" s="131"/>
      <c r="U26" s="131" t="s">
        <v>388</v>
      </c>
      <c r="V26" s="132" t="s">
        <v>343</v>
      </c>
      <c r="W26" s="132" t="s">
        <v>13</v>
      </c>
      <c r="X26" s="131"/>
      <c r="Y26" s="132">
        <v>28</v>
      </c>
      <c r="Z26" s="132">
        <v>17</v>
      </c>
      <c r="AE26" s="125" t="s">
        <v>389</v>
      </c>
      <c r="AF26" s="125">
        <v>740</v>
      </c>
    </row>
    <row r="27" spans="1:28" ht="19.5">
      <c r="A27" s="131" t="s">
        <v>333</v>
      </c>
      <c r="B27" s="132" t="s">
        <v>334</v>
      </c>
      <c r="C27" s="132" t="s">
        <v>390</v>
      </c>
      <c r="D27" s="131" t="s">
        <v>336</v>
      </c>
      <c r="E27" s="131" t="s">
        <v>337</v>
      </c>
      <c r="F27" s="132">
        <v>40</v>
      </c>
      <c r="G27" s="132">
        <v>126</v>
      </c>
      <c r="H27" s="132"/>
      <c r="I27" s="132"/>
      <c r="J27" s="132">
        <v>12</v>
      </c>
      <c r="K27" s="132">
        <v>3</v>
      </c>
      <c r="L27" s="132">
        <v>10</v>
      </c>
      <c r="M27" s="132" t="s">
        <v>338</v>
      </c>
      <c r="N27" s="132" t="s">
        <v>339</v>
      </c>
      <c r="O27" s="132" t="s">
        <v>180</v>
      </c>
      <c r="P27" s="132" t="s">
        <v>180</v>
      </c>
      <c r="Q27" s="132" t="s">
        <v>180</v>
      </c>
      <c r="R27" s="132"/>
      <c r="S27" s="131"/>
      <c r="U27" s="131" t="s">
        <v>341</v>
      </c>
      <c r="V27" s="132" t="s">
        <v>342</v>
      </c>
      <c r="W27" s="132" t="s">
        <v>180</v>
      </c>
      <c r="X27" s="131"/>
      <c r="Y27" s="132">
        <v>120</v>
      </c>
      <c r="Z27" s="132">
        <v>55</v>
      </c>
      <c r="AA27" s="125" t="s">
        <v>344</v>
      </c>
      <c r="AB27" s="125">
        <v>2370</v>
      </c>
    </row>
    <row r="28" spans="1:30" ht="19.5">
      <c r="A28" s="131" t="s">
        <v>333</v>
      </c>
      <c r="B28" s="132" t="s">
        <v>334</v>
      </c>
      <c r="C28" s="132" t="s">
        <v>391</v>
      </c>
      <c r="D28" s="131" t="s">
        <v>336</v>
      </c>
      <c r="E28" s="131" t="s">
        <v>337</v>
      </c>
      <c r="F28" s="132">
        <v>20</v>
      </c>
      <c r="G28" s="132">
        <v>63</v>
      </c>
      <c r="H28" s="132"/>
      <c r="I28" s="132"/>
      <c r="J28" s="132">
        <v>10</v>
      </c>
      <c r="K28" s="132">
        <v>2</v>
      </c>
      <c r="L28" s="132">
        <v>5</v>
      </c>
      <c r="M28" s="132" t="s">
        <v>343</v>
      </c>
      <c r="N28" s="132" t="s">
        <v>339</v>
      </c>
      <c r="O28" s="132" t="s">
        <v>13</v>
      </c>
      <c r="P28" s="132" t="s">
        <v>13</v>
      </c>
      <c r="Q28" s="132" t="s">
        <v>13</v>
      </c>
      <c r="R28" s="132"/>
      <c r="S28" s="131"/>
      <c r="U28" s="131" t="s">
        <v>372</v>
      </c>
      <c r="V28" s="132" t="s">
        <v>342</v>
      </c>
      <c r="W28" s="132" t="s">
        <v>13</v>
      </c>
      <c r="X28" s="131" t="s">
        <v>378</v>
      </c>
      <c r="Y28" s="132">
        <v>50</v>
      </c>
      <c r="Z28" s="132">
        <v>28</v>
      </c>
      <c r="AC28" s="125" t="s">
        <v>392</v>
      </c>
      <c r="AD28" s="125">
        <v>2280</v>
      </c>
    </row>
    <row r="29" spans="1:36" ht="26.25" customHeight="1">
      <c r="A29" s="187" t="s">
        <v>333</v>
      </c>
      <c r="B29" s="188" t="s">
        <v>334</v>
      </c>
      <c r="C29" s="188" t="s">
        <v>393</v>
      </c>
      <c r="D29" s="187" t="s">
        <v>336</v>
      </c>
      <c r="E29" s="187" t="s">
        <v>337</v>
      </c>
      <c r="F29" s="188">
        <v>45</v>
      </c>
      <c r="G29" s="188">
        <v>141</v>
      </c>
      <c r="H29" s="188"/>
      <c r="I29" s="188"/>
      <c r="J29" s="188">
        <v>14</v>
      </c>
      <c r="K29" s="188">
        <v>3</v>
      </c>
      <c r="L29" s="188">
        <v>9</v>
      </c>
      <c r="M29" s="188" t="s">
        <v>338</v>
      </c>
      <c r="N29" s="188" t="s">
        <v>339</v>
      </c>
      <c r="O29" s="188" t="s">
        <v>13</v>
      </c>
      <c r="P29" s="188" t="s">
        <v>180</v>
      </c>
      <c r="Q29" s="188" t="s">
        <v>180</v>
      </c>
      <c r="R29" s="188"/>
      <c r="S29" s="187" t="s">
        <v>394</v>
      </c>
      <c r="U29" s="131" t="s">
        <v>356</v>
      </c>
      <c r="V29" s="132" t="s">
        <v>342</v>
      </c>
      <c r="W29" s="132" t="s">
        <v>180</v>
      </c>
      <c r="X29" s="131" t="s">
        <v>357</v>
      </c>
      <c r="Y29" s="188">
        <v>126</v>
      </c>
      <c r="Z29" s="188">
        <v>62</v>
      </c>
      <c r="AJ29" s="125">
        <v>2000</v>
      </c>
    </row>
    <row r="30" spans="1:28" ht="19.5">
      <c r="A30" s="187"/>
      <c r="B30" s="188"/>
      <c r="C30" s="188"/>
      <c r="D30" s="187"/>
      <c r="E30" s="187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7"/>
      <c r="U30" s="131" t="s">
        <v>341</v>
      </c>
      <c r="V30" s="132" t="s">
        <v>342</v>
      </c>
      <c r="W30" s="132" t="s">
        <v>180</v>
      </c>
      <c r="X30" s="131"/>
      <c r="Y30" s="188"/>
      <c r="Z30" s="188"/>
      <c r="AA30" s="125" t="s">
        <v>386</v>
      </c>
      <c r="AB30" s="125">
        <v>2950</v>
      </c>
    </row>
    <row r="31" spans="1:30" ht="19.5">
      <c r="A31" s="131" t="s">
        <v>333</v>
      </c>
      <c r="B31" s="132" t="s">
        <v>334</v>
      </c>
      <c r="C31" s="132" t="s">
        <v>395</v>
      </c>
      <c r="D31" s="131" t="s">
        <v>336</v>
      </c>
      <c r="E31" s="131" t="s">
        <v>337</v>
      </c>
      <c r="F31" s="132">
        <v>20</v>
      </c>
      <c r="G31" s="132">
        <v>63</v>
      </c>
      <c r="H31" s="132"/>
      <c r="I31" s="132"/>
      <c r="J31" s="132">
        <v>7</v>
      </c>
      <c r="K31" s="132">
        <v>3</v>
      </c>
      <c r="L31" s="132">
        <v>5</v>
      </c>
      <c r="M31" s="132" t="s">
        <v>343</v>
      </c>
      <c r="N31" s="132" t="s">
        <v>339</v>
      </c>
      <c r="O31" s="132" t="s">
        <v>13</v>
      </c>
      <c r="P31" s="132" t="s">
        <v>13</v>
      </c>
      <c r="Q31" s="132" t="s">
        <v>180</v>
      </c>
      <c r="R31" s="132"/>
      <c r="S31" s="131" t="s">
        <v>351</v>
      </c>
      <c r="U31" s="131" t="s">
        <v>372</v>
      </c>
      <c r="V31" s="132" t="s">
        <v>342</v>
      </c>
      <c r="W31" s="132" t="s">
        <v>13</v>
      </c>
      <c r="X31" s="131"/>
      <c r="Y31" s="132">
        <v>35</v>
      </c>
      <c r="Z31" s="132">
        <v>28</v>
      </c>
      <c r="AC31" s="125" t="s">
        <v>392</v>
      </c>
      <c r="AD31" s="125">
        <v>2280</v>
      </c>
    </row>
    <row r="32" spans="1:28" ht="12.75" customHeight="1">
      <c r="A32" s="187" t="s">
        <v>333</v>
      </c>
      <c r="B32" s="188" t="s">
        <v>334</v>
      </c>
      <c r="C32" s="188" t="s">
        <v>396</v>
      </c>
      <c r="D32" s="187" t="s">
        <v>336</v>
      </c>
      <c r="E32" s="187" t="s">
        <v>337</v>
      </c>
      <c r="F32" s="188">
        <v>42</v>
      </c>
      <c r="G32" s="188">
        <v>132</v>
      </c>
      <c r="H32" s="188"/>
      <c r="I32" s="188"/>
      <c r="J32" s="188">
        <v>14</v>
      </c>
      <c r="K32" s="188">
        <v>3</v>
      </c>
      <c r="L32" s="188">
        <v>7</v>
      </c>
      <c r="M32" s="188" t="s">
        <v>338</v>
      </c>
      <c r="N32" s="188" t="s">
        <v>339</v>
      </c>
      <c r="O32" s="188" t="s">
        <v>13</v>
      </c>
      <c r="P32" s="188" t="s">
        <v>180</v>
      </c>
      <c r="Q32" s="188" t="s">
        <v>180</v>
      </c>
      <c r="R32" s="188"/>
      <c r="S32" s="187"/>
      <c r="U32" s="131" t="s">
        <v>341</v>
      </c>
      <c r="V32" s="132" t="s">
        <v>342</v>
      </c>
      <c r="W32" s="132" t="s">
        <v>180</v>
      </c>
      <c r="X32" s="131"/>
      <c r="Y32" s="188">
        <v>98</v>
      </c>
      <c r="Z32" s="188">
        <v>58</v>
      </c>
      <c r="AA32" s="125" t="s">
        <v>344</v>
      </c>
      <c r="AB32" s="125">
        <v>2370</v>
      </c>
    </row>
    <row r="33" spans="1:36" ht="29.25">
      <c r="A33" s="187"/>
      <c r="B33" s="188"/>
      <c r="C33" s="188"/>
      <c r="D33" s="187"/>
      <c r="E33" s="187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7"/>
      <c r="U33" s="131" t="s">
        <v>356</v>
      </c>
      <c r="V33" s="132" t="s">
        <v>342</v>
      </c>
      <c r="W33" s="132" t="s">
        <v>180</v>
      </c>
      <c r="X33" s="131" t="s">
        <v>357</v>
      </c>
      <c r="Y33" s="188"/>
      <c r="Z33" s="188"/>
      <c r="AJ33" s="125">
        <v>1200</v>
      </c>
    </row>
    <row r="34" spans="1:30" ht="19.5">
      <c r="A34" s="131" t="s">
        <v>333</v>
      </c>
      <c r="B34" s="132" t="s">
        <v>334</v>
      </c>
      <c r="C34" s="132" t="s">
        <v>397</v>
      </c>
      <c r="D34" s="131" t="s">
        <v>336</v>
      </c>
      <c r="E34" s="131" t="s">
        <v>337</v>
      </c>
      <c r="F34" s="132">
        <v>45</v>
      </c>
      <c r="G34" s="132">
        <v>141</v>
      </c>
      <c r="H34" s="132"/>
      <c r="I34" s="132"/>
      <c r="J34" s="132">
        <v>14</v>
      </c>
      <c r="K34" s="132">
        <v>3</v>
      </c>
      <c r="L34" s="132">
        <v>8</v>
      </c>
      <c r="M34" s="132" t="s">
        <v>338</v>
      </c>
      <c r="N34" s="132" t="s">
        <v>339</v>
      </c>
      <c r="O34" s="132" t="s">
        <v>180</v>
      </c>
      <c r="P34" s="132" t="s">
        <v>343</v>
      </c>
      <c r="Q34" s="132" t="s">
        <v>343</v>
      </c>
      <c r="R34" s="132"/>
      <c r="S34" s="131" t="s">
        <v>398</v>
      </c>
      <c r="U34" s="131" t="s">
        <v>372</v>
      </c>
      <c r="V34" s="132" t="s">
        <v>342</v>
      </c>
      <c r="W34" s="132" t="s">
        <v>13</v>
      </c>
      <c r="X34" s="131" t="s">
        <v>378</v>
      </c>
      <c r="Y34" s="132">
        <v>112</v>
      </c>
      <c r="Z34" s="132">
        <v>62</v>
      </c>
      <c r="AC34" s="125" t="s">
        <v>399</v>
      </c>
      <c r="AD34" s="125">
        <v>3510</v>
      </c>
    </row>
    <row r="35" spans="1:28" ht="19.5">
      <c r="A35" s="131" t="s">
        <v>333</v>
      </c>
      <c r="B35" s="132" t="s">
        <v>334</v>
      </c>
      <c r="C35" s="132" t="s">
        <v>400</v>
      </c>
      <c r="D35" s="131" t="s">
        <v>336</v>
      </c>
      <c r="E35" s="131" t="s">
        <v>337</v>
      </c>
      <c r="F35" s="132">
        <v>36</v>
      </c>
      <c r="G35" s="132">
        <v>113</v>
      </c>
      <c r="H35" s="132"/>
      <c r="I35" s="132"/>
      <c r="J35" s="132">
        <v>13</v>
      </c>
      <c r="K35" s="132">
        <v>3</v>
      </c>
      <c r="L35" s="132">
        <v>9</v>
      </c>
      <c r="M35" s="132" t="s">
        <v>338</v>
      </c>
      <c r="N35" s="132" t="s">
        <v>339</v>
      </c>
      <c r="O35" s="132" t="s">
        <v>180</v>
      </c>
      <c r="P35" s="132" t="s">
        <v>180</v>
      </c>
      <c r="Q35" s="132" t="s">
        <v>343</v>
      </c>
      <c r="R35" s="132"/>
      <c r="S35" s="131" t="s">
        <v>401</v>
      </c>
      <c r="U35" s="131" t="s">
        <v>341</v>
      </c>
      <c r="V35" s="132" t="s">
        <v>342</v>
      </c>
      <c r="W35" s="132" t="s">
        <v>13</v>
      </c>
      <c r="X35" s="131"/>
      <c r="Y35" s="132">
        <v>117</v>
      </c>
      <c r="Z35" s="132">
        <v>50</v>
      </c>
      <c r="AA35" s="125" t="s">
        <v>344</v>
      </c>
      <c r="AB35" s="125">
        <v>2370</v>
      </c>
    </row>
    <row r="36" spans="1:28" ht="19.5">
      <c r="A36" s="131" t="s">
        <v>333</v>
      </c>
      <c r="B36" s="132" t="s">
        <v>334</v>
      </c>
      <c r="C36" s="132" t="s">
        <v>402</v>
      </c>
      <c r="D36" s="131" t="s">
        <v>336</v>
      </c>
      <c r="E36" s="131" t="s">
        <v>337</v>
      </c>
      <c r="F36" s="132">
        <v>49</v>
      </c>
      <c r="G36" s="132">
        <v>154</v>
      </c>
      <c r="H36" s="132"/>
      <c r="I36" s="132"/>
      <c r="J36" s="132">
        <v>13</v>
      </c>
      <c r="K36" s="132">
        <v>2</v>
      </c>
      <c r="L36" s="132">
        <v>9</v>
      </c>
      <c r="M36" s="132" t="s">
        <v>338</v>
      </c>
      <c r="N36" s="132" t="s">
        <v>339</v>
      </c>
      <c r="O36" s="132" t="s">
        <v>13</v>
      </c>
      <c r="P36" s="132" t="s">
        <v>180</v>
      </c>
      <c r="Q36" s="132" t="s">
        <v>343</v>
      </c>
      <c r="R36" s="132"/>
      <c r="S36" s="131" t="s">
        <v>403</v>
      </c>
      <c r="U36" s="131" t="s">
        <v>341</v>
      </c>
      <c r="V36" s="132" t="s">
        <v>342</v>
      </c>
      <c r="W36" s="132" t="s">
        <v>343</v>
      </c>
      <c r="X36" s="131"/>
      <c r="Y36" s="132">
        <v>117</v>
      </c>
      <c r="Z36" s="132">
        <v>67</v>
      </c>
      <c r="AA36" s="125" t="s">
        <v>344</v>
      </c>
      <c r="AB36" s="125">
        <v>2370</v>
      </c>
    </row>
    <row r="37" spans="1:28" ht="12.75" customHeight="1">
      <c r="A37" s="187" t="s">
        <v>333</v>
      </c>
      <c r="B37" s="188" t="s">
        <v>334</v>
      </c>
      <c r="C37" s="188" t="s">
        <v>404</v>
      </c>
      <c r="D37" s="187" t="s">
        <v>336</v>
      </c>
      <c r="E37" s="187" t="s">
        <v>337</v>
      </c>
      <c r="F37" s="188">
        <v>42</v>
      </c>
      <c r="G37" s="188">
        <v>132</v>
      </c>
      <c r="H37" s="188"/>
      <c r="I37" s="188"/>
      <c r="J37" s="188">
        <v>17</v>
      </c>
      <c r="K37" s="188">
        <v>3</v>
      </c>
      <c r="L37" s="188">
        <v>7</v>
      </c>
      <c r="M37" s="188" t="s">
        <v>338</v>
      </c>
      <c r="N37" s="188" t="s">
        <v>339</v>
      </c>
      <c r="O37" s="188" t="s">
        <v>180</v>
      </c>
      <c r="P37" s="188" t="s">
        <v>180</v>
      </c>
      <c r="Q37" s="188" t="s">
        <v>343</v>
      </c>
      <c r="R37" s="188"/>
      <c r="S37" s="187" t="s">
        <v>405</v>
      </c>
      <c r="U37" s="131" t="s">
        <v>341</v>
      </c>
      <c r="V37" s="132" t="s">
        <v>342</v>
      </c>
      <c r="W37" s="132" t="s">
        <v>13</v>
      </c>
      <c r="X37" s="131"/>
      <c r="Y37" s="188">
        <v>119</v>
      </c>
      <c r="Z37" s="188">
        <v>58</v>
      </c>
      <c r="AA37" s="125" t="s">
        <v>344</v>
      </c>
      <c r="AB37" s="125">
        <v>2370</v>
      </c>
    </row>
    <row r="38" spans="1:36" ht="29.25">
      <c r="A38" s="187"/>
      <c r="B38" s="188"/>
      <c r="C38" s="188"/>
      <c r="D38" s="187"/>
      <c r="E38" s="187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7"/>
      <c r="U38" s="131" t="s">
        <v>356</v>
      </c>
      <c r="V38" s="132" t="s">
        <v>342</v>
      </c>
      <c r="W38" s="132" t="s">
        <v>13</v>
      </c>
      <c r="X38" s="131" t="s">
        <v>357</v>
      </c>
      <c r="Y38" s="188"/>
      <c r="Z38" s="188"/>
      <c r="AJ38" s="125">
        <v>2000</v>
      </c>
    </row>
    <row r="39" spans="1:34" ht="19.5">
      <c r="A39" s="131" t="s">
        <v>333</v>
      </c>
      <c r="B39" s="132" t="s">
        <v>334</v>
      </c>
      <c r="C39" s="132" t="s">
        <v>406</v>
      </c>
      <c r="D39" s="131" t="s">
        <v>336</v>
      </c>
      <c r="E39" s="131" t="s">
        <v>337</v>
      </c>
      <c r="F39" s="132">
        <v>37</v>
      </c>
      <c r="G39" s="132">
        <v>116</v>
      </c>
      <c r="H39" s="132"/>
      <c r="I39" s="132"/>
      <c r="J39" s="132">
        <v>14</v>
      </c>
      <c r="K39" s="132">
        <v>6</v>
      </c>
      <c r="L39" s="132">
        <v>6</v>
      </c>
      <c r="M39" s="132" t="s">
        <v>338</v>
      </c>
      <c r="N39" s="132" t="s">
        <v>350</v>
      </c>
      <c r="O39" s="132" t="s">
        <v>180</v>
      </c>
      <c r="P39" s="132" t="s">
        <v>180</v>
      </c>
      <c r="Q39" s="132" t="s">
        <v>343</v>
      </c>
      <c r="R39" s="132"/>
      <c r="S39" s="131" t="s">
        <v>365</v>
      </c>
      <c r="U39" s="131" t="s">
        <v>360</v>
      </c>
      <c r="V39" s="132" t="s">
        <v>342</v>
      </c>
      <c r="W39" s="132" t="s">
        <v>180</v>
      </c>
      <c r="X39" s="131" t="s">
        <v>361</v>
      </c>
      <c r="Y39" s="132">
        <v>84</v>
      </c>
      <c r="Z39" s="132">
        <v>51</v>
      </c>
      <c r="AG39" s="125" t="s">
        <v>407</v>
      </c>
      <c r="AH39" s="125">
        <v>4450</v>
      </c>
    </row>
    <row r="40" spans="1:36" ht="26.25" customHeight="1">
      <c r="A40" s="187" t="s">
        <v>333</v>
      </c>
      <c r="B40" s="188" t="s">
        <v>334</v>
      </c>
      <c r="C40" s="188" t="s">
        <v>408</v>
      </c>
      <c r="D40" s="187" t="s">
        <v>336</v>
      </c>
      <c r="E40" s="187" t="s">
        <v>337</v>
      </c>
      <c r="F40" s="188">
        <v>50</v>
      </c>
      <c r="G40" s="188">
        <v>157</v>
      </c>
      <c r="H40" s="188"/>
      <c r="I40" s="188"/>
      <c r="J40" s="188">
        <v>16</v>
      </c>
      <c r="K40" s="188">
        <v>4</v>
      </c>
      <c r="L40" s="188">
        <v>8</v>
      </c>
      <c r="M40" s="188" t="s">
        <v>338</v>
      </c>
      <c r="N40" s="188" t="s">
        <v>339</v>
      </c>
      <c r="O40" s="188" t="s">
        <v>180</v>
      </c>
      <c r="P40" s="188" t="s">
        <v>180</v>
      </c>
      <c r="Q40" s="188" t="s">
        <v>343</v>
      </c>
      <c r="R40" s="188"/>
      <c r="S40" s="187" t="s">
        <v>409</v>
      </c>
      <c r="U40" s="131" t="s">
        <v>356</v>
      </c>
      <c r="V40" s="132" t="s">
        <v>342</v>
      </c>
      <c r="W40" s="132" t="s">
        <v>180</v>
      </c>
      <c r="X40" s="131" t="s">
        <v>357</v>
      </c>
      <c r="Y40" s="188">
        <v>128</v>
      </c>
      <c r="Z40" s="188">
        <v>69</v>
      </c>
      <c r="AJ40" s="125">
        <v>2000</v>
      </c>
    </row>
    <row r="41" spans="1:28" ht="19.5">
      <c r="A41" s="187"/>
      <c r="B41" s="188"/>
      <c r="C41" s="188"/>
      <c r="D41" s="187"/>
      <c r="E41" s="187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7"/>
      <c r="U41" s="131" t="s">
        <v>341</v>
      </c>
      <c r="V41" s="132" t="s">
        <v>342</v>
      </c>
      <c r="W41" s="132" t="s">
        <v>180</v>
      </c>
      <c r="X41" s="131"/>
      <c r="Y41" s="188"/>
      <c r="Z41" s="188"/>
      <c r="AA41" s="125" t="s">
        <v>386</v>
      </c>
      <c r="AB41" s="125">
        <v>2950</v>
      </c>
    </row>
    <row r="42" spans="1:28" ht="19.5">
      <c r="A42" s="131" t="s">
        <v>333</v>
      </c>
      <c r="B42" s="132" t="s">
        <v>334</v>
      </c>
      <c r="C42" s="132" t="s">
        <v>410</v>
      </c>
      <c r="D42" s="131" t="s">
        <v>336</v>
      </c>
      <c r="E42" s="131" t="s">
        <v>337</v>
      </c>
      <c r="F42" s="132">
        <v>52</v>
      </c>
      <c r="G42" s="132">
        <v>163</v>
      </c>
      <c r="H42" s="132"/>
      <c r="I42" s="132"/>
      <c r="J42" s="132">
        <v>16</v>
      </c>
      <c r="K42" s="132">
        <v>4</v>
      </c>
      <c r="L42" s="132">
        <v>10</v>
      </c>
      <c r="M42" s="132" t="s">
        <v>338</v>
      </c>
      <c r="N42" s="132" t="s">
        <v>339</v>
      </c>
      <c r="O42" s="132" t="s">
        <v>13</v>
      </c>
      <c r="P42" s="132" t="s">
        <v>180</v>
      </c>
      <c r="Q42" s="132" t="s">
        <v>180</v>
      </c>
      <c r="R42" s="132"/>
      <c r="S42" s="131"/>
      <c r="U42" s="131" t="s">
        <v>341</v>
      </c>
      <c r="V42" s="132" t="s">
        <v>367</v>
      </c>
      <c r="W42" s="132" t="s">
        <v>13</v>
      </c>
      <c r="X42" s="131"/>
      <c r="Y42" s="132">
        <v>160</v>
      </c>
      <c r="Z42" s="132">
        <v>71</v>
      </c>
      <c r="AA42" s="125" t="s">
        <v>355</v>
      </c>
      <c r="AB42" s="125">
        <v>3540</v>
      </c>
    </row>
    <row r="43" spans="1:28" ht="19.5">
      <c r="A43" s="131" t="s">
        <v>333</v>
      </c>
      <c r="B43" s="132" t="s">
        <v>334</v>
      </c>
      <c r="C43" s="132" t="s">
        <v>411</v>
      </c>
      <c r="D43" s="131" t="s">
        <v>336</v>
      </c>
      <c r="E43" s="131" t="s">
        <v>337</v>
      </c>
      <c r="F43" s="132">
        <v>44</v>
      </c>
      <c r="G43" s="132">
        <v>138</v>
      </c>
      <c r="H43" s="132"/>
      <c r="I43" s="132"/>
      <c r="J43" s="132">
        <v>16</v>
      </c>
      <c r="K43" s="132">
        <v>4</v>
      </c>
      <c r="L43" s="132">
        <v>6</v>
      </c>
      <c r="M43" s="132" t="s">
        <v>338</v>
      </c>
      <c r="N43" s="132" t="s">
        <v>350</v>
      </c>
      <c r="O43" s="132" t="s">
        <v>180</v>
      </c>
      <c r="P43" s="132" t="s">
        <v>180</v>
      </c>
      <c r="Q43" s="132" t="s">
        <v>343</v>
      </c>
      <c r="R43" s="132"/>
      <c r="S43" s="131" t="s">
        <v>412</v>
      </c>
      <c r="U43" s="131" t="s">
        <v>341</v>
      </c>
      <c r="V43" s="132" t="s">
        <v>342</v>
      </c>
      <c r="W43" s="132" t="s">
        <v>13</v>
      </c>
      <c r="X43" s="131"/>
      <c r="Y43" s="132">
        <v>96</v>
      </c>
      <c r="Z43" s="132">
        <v>60</v>
      </c>
      <c r="AA43" s="125" t="s">
        <v>344</v>
      </c>
      <c r="AB43" s="125">
        <v>2370</v>
      </c>
    </row>
    <row r="44" spans="1:28" ht="19.5">
      <c r="A44" s="131" t="s">
        <v>333</v>
      </c>
      <c r="B44" s="132" t="s">
        <v>334</v>
      </c>
      <c r="C44" s="132" t="s">
        <v>413</v>
      </c>
      <c r="D44" s="131" t="s">
        <v>336</v>
      </c>
      <c r="E44" s="131" t="s">
        <v>337</v>
      </c>
      <c r="F44" s="132">
        <v>46</v>
      </c>
      <c r="G44" s="132">
        <v>145</v>
      </c>
      <c r="H44" s="132"/>
      <c r="I44" s="132"/>
      <c r="J44" s="132">
        <v>18</v>
      </c>
      <c r="K44" s="132">
        <v>3</v>
      </c>
      <c r="L44" s="132">
        <v>7</v>
      </c>
      <c r="M44" s="132" t="s">
        <v>338</v>
      </c>
      <c r="N44" s="132" t="s">
        <v>339</v>
      </c>
      <c r="O44" s="132" t="s">
        <v>13</v>
      </c>
      <c r="P44" s="132" t="s">
        <v>13</v>
      </c>
      <c r="Q44" s="132" t="s">
        <v>180</v>
      </c>
      <c r="R44" s="132"/>
      <c r="S44" s="131"/>
      <c r="U44" s="131" t="s">
        <v>341</v>
      </c>
      <c r="V44" s="132" t="s">
        <v>367</v>
      </c>
      <c r="W44" s="132" t="s">
        <v>343</v>
      </c>
      <c r="X44" s="131"/>
      <c r="Y44" s="132">
        <v>126</v>
      </c>
      <c r="Z44" s="132">
        <v>63</v>
      </c>
      <c r="AA44" s="125" t="s">
        <v>386</v>
      </c>
      <c r="AB44" s="125">
        <v>2950</v>
      </c>
    </row>
    <row r="45" spans="1:28" ht="19.5">
      <c r="A45" s="131" t="s">
        <v>333</v>
      </c>
      <c r="B45" s="132" t="s">
        <v>334</v>
      </c>
      <c r="C45" s="132" t="s">
        <v>414</v>
      </c>
      <c r="D45" s="131" t="s">
        <v>336</v>
      </c>
      <c r="E45" s="131" t="s">
        <v>337</v>
      </c>
      <c r="F45" s="132">
        <v>49</v>
      </c>
      <c r="G45" s="132">
        <v>154</v>
      </c>
      <c r="H45" s="132"/>
      <c r="I45" s="132"/>
      <c r="J45" s="132">
        <v>17</v>
      </c>
      <c r="K45" s="132">
        <v>3</v>
      </c>
      <c r="L45" s="132">
        <v>8</v>
      </c>
      <c r="M45" s="132" t="s">
        <v>338</v>
      </c>
      <c r="N45" s="132" t="s">
        <v>339</v>
      </c>
      <c r="O45" s="132" t="s">
        <v>180</v>
      </c>
      <c r="P45" s="132" t="s">
        <v>180</v>
      </c>
      <c r="Q45" s="132" t="s">
        <v>180</v>
      </c>
      <c r="R45" s="132"/>
      <c r="S45" s="131" t="s">
        <v>415</v>
      </c>
      <c r="U45" s="131" t="s">
        <v>341</v>
      </c>
      <c r="V45" s="132" t="s">
        <v>342</v>
      </c>
      <c r="W45" s="132" t="s">
        <v>13</v>
      </c>
      <c r="X45" s="131"/>
      <c r="Y45" s="132">
        <v>136</v>
      </c>
      <c r="Z45" s="132">
        <v>67</v>
      </c>
      <c r="AA45" s="125" t="s">
        <v>386</v>
      </c>
      <c r="AB45" s="125">
        <v>2950</v>
      </c>
    </row>
    <row r="46" spans="1:36" ht="26.25" customHeight="1">
      <c r="A46" s="187" t="s">
        <v>333</v>
      </c>
      <c r="B46" s="188" t="s">
        <v>334</v>
      </c>
      <c r="C46" s="188" t="s">
        <v>416</v>
      </c>
      <c r="D46" s="187" t="s">
        <v>336</v>
      </c>
      <c r="E46" s="187" t="s">
        <v>337</v>
      </c>
      <c r="F46" s="188">
        <v>54</v>
      </c>
      <c r="G46" s="188">
        <v>170</v>
      </c>
      <c r="H46" s="188"/>
      <c r="I46" s="188"/>
      <c r="J46" s="188">
        <v>16</v>
      </c>
      <c r="K46" s="188">
        <v>4</v>
      </c>
      <c r="L46" s="188">
        <v>10</v>
      </c>
      <c r="M46" s="188" t="s">
        <v>338</v>
      </c>
      <c r="N46" s="188" t="s">
        <v>339</v>
      </c>
      <c r="O46" s="188" t="s">
        <v>13</v>
      </c>
      <c r="P46" s="188" t="s">
        <v>180</v>
      </c>
      <c r="Q46" s="188" t="s">
        <v>180</v>
      </c>
      <c r="R46" s="188"/>
      <c r="S46" s="187" t="s">
        <v>417</v>
      </c>
      <c r="U46" s="131" t="s">
        <v>356</v>
      </c>
      <c r="V46" s="132" t="s">
        <v>342</v>
      </c>
      <c r="W46" s="132" t="s">
        <v>343</v>
      </c>
      <c r="X46" s="131" t="s">
        <v>357</v>
      </c>
      <c r="Y46" s="188">
        <v>160</v>
      </c>
      <c r="Z46" s="188">
        <v>74</v>
      </c>
      <c r="AJ46" s="125">
        <v>2000</v>
      </c>
    </row>
    <row r="47" spans="1:28" ht="19.5">
      <c r="A47" s="187"/>
      <c r="B47" s="188"/>
      <c r="C47" s="188"/>
      <c r="D47" s="187"/>
      <c r="E47" s="187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7"/>
      <c r="U47" s="131" t="s">
        <v>341</v>
      </c>
      <c r="V47" s="132" t="s">
        <v>342</v>
      </c>
      <c r="W47" s="132" t="s">
        <v>343</v>
      </c>
      <c r="X47" s="131"/>
      <c r="Y47" s="188"/>
      <c r="Z47" s="188"/>
      <c r="AA47" s="125" t="s">
        <v>355</v>
      </c>
      <c r="AB47" s="125">
        <v>3540</v>
      </c>
    </row>
    <row r="48" spans="1:36" ht="42.75" customHeight="1">
      <c r="A48" s="187" t="s">
        <v>333</v>
      </c>
      <c r="B48" s="188" t="s">
        <v>334</v>
      </c>
      <c r="C48" s="188" t="s">
        <v>418</v>
      </c>
      <c r="D48" s="187" t="s">
        <v>336</v>
      </c>
      <c r="E48" s="187" t="s">
        <v>337</v>
      </c>
      <c r="F48" s="188">
        <v>43</v>
      </c>
      <c r="G48" s="188">
        <v>135</v>
      </c>
      <c r="H48" s="188"/>
      <c r="I48" s="188"/>
      <c r="J48" s="188">
        <v>16</v>
      </c>
      <c r="K48" s="188">
        <v>5</v>
      </c>
      <c r="L48" s="188">
        <v>8</v>
      </c>
      <c r="M48" s="188" t="s">
        <v>338</v>
      </c>
      <c r="N48" s="188" t="s">
        <v>339</v>
      </c>
      <c r="O48" s="188" t="s">
        <v>13</v>
      </c>
      <c r="P48" s="188" t="s">
        <v>180</v>
      </c>
      <c r="Q48" s="188" t="s">
        <v>180</v>
      </c>
      <c r="R48" s="188"/>
      <c r="S48" s="187" t="s">
        <v>419</v>
      </c>
      <c r="U48" s="131" t="s">
        <v>356</v>
      </c>
      <c r="V48" s="132" t="s">
        <v>342</v>
      </c>
      <c r="W48" s="132" t="s">
        <v>343</v>
      </c>
      <c r="X48" s="131" t="s">
        <v>420</v>
      </c>
      <c r="Y48" s="188">
        <v>128</v>
      </c>
      <c r="Z48" s="188">
        <v>59</v>
      </c>
      <c r="AJ48" s="125">
        <v>2000</v>
      </c>
    </row>
    <row r="49" spans="1:28" ht="19.5">
      <c r="A49" s="187"/>
      <c r="B49" s="188"/>
      <c r="C49" s="188"/>
      <c r="D49" s="187"/>
      <c r="E49" s="187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7"/>
      <c r="U49" s="131" t="s">
        <v>341</v>
      </c>
      <c r="V49" s="132" t="s">
        <v>342</v>
      </c>
      <c r="W49" s="132" t="s">
        <v>343</v>
      </c>
      <c r="X49" s="131"/>
      <c r="Y49" s="188"/>
      <c r="Z49" s="188"/>
      <c r="AA49" s="125" t="s">
        <v>386</v>
      </c>
      <c r="AB49" s="125">
        <v>2950</v>
      </c>
    </row>
    <row r="50" spans="1:26" ht="29.25">
      <c r="A50" s="131" t="s">
        <v>333</v>
      </c>
      <c r="B50" s="132" t="s">
        <v>334</v>
      </c>
      <c r="C50" s="132" t="s">
        <v>421</v>
      </c>
      <c r="D50" s="131" t="s">
        <v>336</v>
      </c>
      <c r="E50" s="131" t="s">
        <v>337</v>
      </c>
      <c r="F50" s="132">
        <v>53</v>
      </c>
      <c r="G50" s="132">
        <v>167</v>
      </c>
      <c r="H50" s="132"/>
      <c r="I50" s="132"/>
      <c r="J50" s="132">
        <v>16</v>
      </c>
      <c r="K50" s="132">
        <v>4</v>
      </c>
      <c r="L50" s="132">
        <v>12</v>
      </c>
      <c r="M50" s="132" t="s">
        <v>338</v>
      </c>
      <c r="N50" s="132" t="s">
        <v>339</v>
      </c>
      <c r="O50" s="132" t="s">
        <v>13</v>
      </c>
      <c r="P50" s="132" t="s">
        <v>343</v>
      </c>
      <c r="Q50" s="132" t="s">
        <v>343</v>
      </c>
      <c r="R50" s="132"/>
      <c r="S50" s="131" t="s">
        <v>422</v>
      </c>
      <c r="U50" s="131" t="s">
        <v>356</v>
      </c>
      <c r="V50" s="132" t="s">
        <v>342</v>
      </c>
      <c r="W50" s="132" t="s">
        <v>180</v>
      </c>
      <c r="X50" s="131" t="s">
        <v>357</v>
      </c>
      <c r="Y50" s="132">
        <v>192</v>
      </c>
      <c r="Z50" s="132">
        <v>73</v>
      </c>
    </row>
    <row r="51" spans="1:28" ht="12.75" customHeight="1">
      <c r="A51" s="187" t="s">
        <v>333</v>
      </c>
      <c r="B51" s="188" t="s">
        <v>334</v>
      </c>
      <c r="C51" s="188" t="s">
        <v>423</v>
      </c>
      <c r="D51" s="187" t="s">
        <v>336</v>
      </c>
      <c r="E51" s="187" t="s">
        <v>337</v>
      </c>
      <c r="F51" s="188">
        <v>54</v>
      </c>
      <c r="G51" s="188">
        <v>170</v>
      </c>
      <c r="H51" s="188"/>
      <c r="I51" s="188"/>
      <c r="J51" s="188">
        <v>15</v>
      </c>
      <c r="K51" s="188">
        <v>5</v>
      </c>
      <c r="L51" s="188">
        <v>9</v>
      </c>
      <c r="M51" s="188" t="s">
        <v>338</v>
      </c>
      <c r="N51" s="188" t="s">
        <v>350</v>
      </c>
      <c r="O51" s="188" t="s">
        <v>13</v>
      </c>
      <c r="P51" s="188" t="s">
        <v>343</v>
      </c>
      <c r="Q51" s="188" t="s">
        <v>343</v>
      </c>
      <c r="R51" s="188"/>
      <c r="S51" s="187" t="s">
        <v>385</v>
      </c>
      <c r="U51" s="131" t="s">
        <v>341</v>
      </c>
      <c r="V51" s="132" t="s">
        <v>367</v>
      </c>
      <c r="W51" s="132" t="s">
        <v>13</v>
      </c>
      <c r="X51" s="131"/>
      <c r="Y51" s="188">
        <v>135</v>
      </c>
      <c r="Z51" s="188">
        <v>74</v>
      </c>
      <c r="AA51" s="125" t="s">
        <v>386</v>
      </c>
      <c r="AB51" s="125">
        <v>2950</v>
      </c>
    </row>
    <row r="52" spans="1:34" ht="19.5">
      <c r="A52" s="187"/>
      <c r="B52" s="188"/>
      <c r="C52" s="188"/>
      <c r="D52" s="187"/>
      <c r="E52" s="187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7"/>
      <c r="U52" s="131" t="s">
        <v>360</v>
      </c>
      <c r="V52" s="132" t="s">
        <v>342</v>
      </c>
      <c r="W52" s="132" t="s">
        <v>13</v>
      </c>
      <c r="X52" s="131" t="s">
        <v>424</v>
      </c>
      <c r="Y52" s="188"/>
      <c r="Z52" s="188"/>
      <c r="AG52" s="125" t="s">
        <v>425</v>
      </c>
      <c r="AH52" s="125">
        <v>5690</v>
      </c>
    </row>
    <row r="53" spans="1:30" ht="29.25">
      <c r="A53" s="131" t="s">
        <v>333</v>
      </c>
      <c r="B53" s="132" t="s">
        <v>334</v>
      </c>
      <c r="C53" s="132" t="s">
        <v>426</v>
      </c>
      <c r="D53" s="131" t="s">
        <v>336</v>
      </c>
      <c r="E53" s="131" t="s">
        <v>337</v>
      </c>
      <c r="F53" s="132">
        <v>49</v>
      </c>
      <c r="G53" s="132">
        <v>154</v>
      </c>
      <c r="H53" s="132"/>
      <c r="I53" s="132"/>
      <c r="J53" s="132">
        <v>15</v>
      </c>
      <c r="K53" s="132">
        <v>4</v>
      </c>
      <c r="L53" s="132">
        <v>9</v>
      </c>
      <c r="M53" s="132" t="s">
        <v>338</v>
      </c>
      <c r="N53" s="132" t="s">
        <v>339</v>
      </c>
      <c r="O53" s="132" t="s">
        <v>13</v>
      </c>
      <c r="P53" s="132" t="s">
        <v>180</v>
      </c>
      <c r="Q53" s="132" t="s">
        <v>180</v>
      </c>
      <c r="R53" s="132"/>
      <c r="S53" s="131" t="s">
        <v>427</v>
      </c>
      <c r="U53" s="131" t="s">
        <v>372</v>
      </c>
      <c r="V53" s="132" t="s">
        <v>367</v>
      </c>
      <c r="W53" s="132" t="s">
        <v>13</v>
      </c>
      <c r="X53" s="131" t="s">
        <v>357</v>
      </c>
      <c r="Y53" s="132">
        <v>135</v>
      </c>
      <c r="Z53" s="132">
        <v>67</v>
      </c>
      <c r="AC53" s="125" t="s">
        <v>379</v>
      </c>
      <c r="AD53" s="125">
        <v>4380</v>
      </c>
    </row>
    <row r="54" spans="1:28" ht="19.5">
      <c r="A54" s="131" t="s">
        <v>333</v>
      </c>
      <c r="B54" s="132" t="s">
        <v>334</v>
      </c>
      <c r="C54" s="132" t="s">
        <v>428</v>
      </c>
      <c r="D54" s="131" t="s">
        <v>336</v>
      </c>
      <c r="E54" s="131" t="s">
        <v>337</v>
      </c>
      <c r="F54" s="132">
        <v>53</v>
      </c>
      <c r="G54" s="132">
        <v>167</v>
      </c>
      <c r="H54" s="132"/>
      <c r="I54" s="132"/>
      <c r="J54" s="132">
        <v>17</v>
      </c>
      <c r="K54" s="132">
        <v>2</v>
      </c>
      <c r="L54" s="132">
        <v>9</v>
      </c>
      <c r="M54" s="132" t="s">
        <v>338</v>
      </c>
      <c r="N54" s="132" t="s">
        <v>339</v>
      </c>
      <c r="O54" s="132" t="s">
        <v>13</v>
      </c>
      <c r="P54" s="132" t="s">
        <v>180</v>
      </c>
      <c r="Q54" s="132" t="s">
        <v>180</v>
      </c>
      <c r="R54" s="132"/>
      <c r="S54" s="131"/>
      <c r="U54" s="131" t="s">
        <v>341</v>
      </c>
      <c r="V54" s="132" t="s">
        <v>367</v>
      </c>
      <c r="W54" s="132" t="s">
        <v>180</v>
      </c>
      <c r="X54" s="131"/>
      <c r="Y54" s="132">
        <v>153</v>
      </c>
      <c r="Z54" s="132">
        <v>73</v>
      </c>
      <c r="AA54" s="125" t="s">
        <v>355</v>
      </c>
      <c r="AB54" s="125">
        <v>3540</v>
      </c>
    </row>
    <row r="55" spans="1:28" ht="19.5">
      <c r="A55" s="131" t="s">
        <v>333</v>
      </c>
      <c r="B55" s="132" t="s">
        <v>334</v>
      </c>
      <c r="C55" s="132" t="s">
        <v>429</v>
      </c>
      <c r="D55" s="131" t="s">
        <v>336</v>
      </c>
      <c r="E55" s="131" t="s">
        <v>337</v>
      </c>
      <c r="F55" s="132">
        <v>54</v>
      </c>
      <c r="G55" s="132">
        <v>170</v>
      </c>
      <c r="H55" s="132"/>
      <c r="I55" s="132"/>
      <c r="J55" s="132">
        <v>17</v>
      </c>
      <c r="K55" s="132">
        <v>3</v>
      </c>
      <c r="L55" s="132">
        <v>10</v>
      </c>
      <c r="M55" s="132" t="s">
        <v>338</v>
      </c>
      <c r="N55" s="132" t="s">
        <v>339</v>
      </c>
      <c r="O55" s="132" t="s">
        <v>13</v>
      </c>
      <c r="P55" s="132" t="s">
        <v>13</v>
      </c>
      <c r="Q55" s="132" t="s">
        <v>180</v>
      </c>
      <c r="R55" s="132"/>
      <c r="S55" s="131"/>
      <c r="U55" s="131" t="s">
        <v>341</v>
      </c>
      <c r="V55" s="132" t="s">
        <v>367</v>
      </c>
      <c r="W55" s="132" t="s">
        <v>343</v>
      </c>
      <c r="X55" s="131"/>
      <c r="Y55" s="132">
        <v>170</v>
      </c>
      <c r="Z55" s="132">
        <v>74</v>
      </c>
      <c r="AA55" s="125" t="s">
        <v>355</v>
      </c>
      <c r="AB55" s="125">
        <v>3540</v>
      </c>
    </row>
    <row r="56" spans="1:28" ht="19.5">
      <c r="A56" s="131" t="s">
        <v>333</v>
      </c>
      <c r="B56" s="132" t="s">
        <v>334</v>
      </c>
      <c r="C56" s="132" t="s">
        <v>430</v>
      </c>
      <c r="D56" s="131" t="s">
        <v>336</v>
      </c>
      <c r="E56" s="131" t="s">
        <v>337</v>
      </c>
      <c r="F56" s="132">
        <v>50</v>
      </c>
      <c r="G56" s="132">
        <v>157</v>
      </c>
      <c r="H56" s="132"/>
      <c r="I56" s="132"/>
      <c r="J56" s="132">
        <v>17</v>
      </c>
      <c r="K56" s="132">
        <v>3</v>
      </c>
      <c r="L56" s="132">
        <v>10</v>
      </c>
      <c r="M56" s="132" t="s">
        <v>338</v>
      </c>
      <c r="N56" s="132" t="s">
        <v>339</v>
      </c>
      <c r="O56" s="132" t="s">
        <v>180</v>
      </c>
      <c r="P56" s="132" t="s">
        <v>180</v>
      </c>
      <c r="Q56" s="132" t="s">
        <v>180</v>
      </c>
      <c r="R56" s="132"/>
      <c r="S56" s="131" t="s">
        <v>365</v>
      </c>
      <c r="U56" s="131" t="s">
        <v>341</v>
      </c>
      <c r="V56" s="132" t="s">
        <v>367</v>
      </c>
      <c r="W56" s="132" t="s">
        <v>180</v>
      </c>
      <c r="X56" s="131"/>
      <c r="Y56" s="132">
        <v>170</v>
      </c>
      <c r="Z56" s="132">
        <v>69</v>
      </c>
      <c r="AA56" s="125" t="s">
        <v>355</v>
      </c>
      <c r="AB56" s="125">
        <v>3540</v>
      </c>
    </row>
    <row r="57" spans="1:30" ht="19.5">
      <c r="A57" s="131" t="s">
        <v>333</v>
      </c>
      <c r="B57" s="132" t="s">
        <v>334</v>
      </c>
      <c r="C57" s="132" t="s">
        <v>431</v>
      </c>
      <c r="D57" s="131" t="s">
        <v>336</v>
      </c>
      <c r="E57" s="131" t="s">
        <v>337</v>
      </c>
      <c r="F57" s="132">
        <v>43</v>
      </c>
      <c r="G57" s="132">
        <v>135</v>
      </c>
      <c r="H57" s="132"/>
      <c r="I57" s="132"/>
      <c r="J57" s="132">
        <v>16</v>
      </c>
      <c r="K57" s="132">
        <v>3</v>
      </c>
      <c r="L57" s="132">
        <v>8</v>
      </c>
      <c r="M57" s="132" t="s">
        <v>338</v>
      </c>
      <c r="N57" s="132" t="s">
        <v>339</v>
      </c>
      <c r="O57" s="132" t="s">
        <v>180</v>
      </c>
      <c r="P57" s="132" t="s">
        <v>13</v>
      </c>
      <c r="Q57" s="132" t="s">
        <v>13</v>
      </c>
      <c r="R57" s="132"/>
      <c r="S57" s="131"/>
      <c r="U57" s="131" t="s">
        <v>372</v>
      </c>
      <c r="V57" s="132" t="s">
        <v>367</v>
      </c>
      <c r="W57" s="132" t="s">
        <v>180</v>
      </c>
      <c r="X57" s="131"/>
      <c r="Y57" s="132">
        <v>128</v>
      </c>
      <c r="Z57" s="132">
        <v>59</v>
      </c>
      <c r="AC57" s="125" t="s">
        <v>379</v>
      </c>
      <c r="AD57" s="125">
        <v>4380</v>
      </c>
    </row>
    <row r="58" spans="1:34" ht="12.75" customHeight="1">
      <c r="A58" s="187" t="s">
        <v>333</v>
      </c>
      <c r="B58" s="188" t="s">
        <v>334</v>
      </c>
      <c r="C58" s="188" t="s">
        <v>432</v>
      </c>
      <c r="D58" s="187" t="s">
        <v>336</v>
      </c>
      <c r="E58" s="187" t="s">
        <v>337</v>
      </c>
      <c r="F58" s="188">
        <v>56</v>
      </c>
      <c r="G58" s="188">
        <v>176</v>
      </c>
      <c r="H58" s="188"/>
      <c r="I58" s="188"/>
      <c r="J58" s="188">
        <v>17</v>
      </c>
      <c r="K58" s="188">
        <v>3</v>
      </c>
      <c r="L58" s="188">
        <v>10</v>
      </c>
      <c r="M58" s="188" t="s">
        <v>338</v>
      </c>
      <c r="N58" s="188" t="s">
        <v>350</v>
      </c>
      <c r="O58" s="188" t="s">
        <v>180</v>
      </c>
      <c r="P58" s="188" t="s">
        <v>343</v>
      </c>
      <c r="Q58" s="188" t="s">
        <v>343</v>
      </c>
      <c r="R58" s="188"/>
      <c r="S58" s="187" t="s">
        <v>433</v>
      </c>
      <c r="U58" s="131" t="s">
        <v>360</v>
      </c>
      <c r="V58" s="132" t="s">
        <v>342</v>
      </c>
      <c r="W58" s="132" t="s">
        <v>13</v>
      </c>
      <c r="X58" s="131" t="s">
        <v>361</v>
      </c>
      <c r="Y58" s="188">
        <v>170</v>
      </c>
      <c r="Z58" s="188">
        <v>77</v>
      </c>
      <c r="AG58" s="125" t="s">
        <v>362</v>
      </c>
      <c r="AH58" s="125">
        <v>6600</v>
      </c>
    </row>
    <row r="59" spans="1:36" ht="58.5">
      <c r="A59" s="187"/>
      <c r="B59" s="188"/>
      <c r="C59" s="188"/>
      <c r="D59" s="187"/>
      <c r="E59" s="187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7"/>
      <c r="U59" s="131" t="s">
        <v>356</v>
      </c>
      <c r="V59" s="132" t="s">
        <v>342</v>
      </c>
      <c r="W59" s="132" t="s">
        <v>13</v>
      </c>
      <c r="X59" s="131" t="s">
        <v>434</v>
      </c>
      <c r="Y59" s="188"/>
      <c r="Z59" s="188"/>
      <c r="AJ59" s="125">
        <v>2000</v>
      </c>
    </row>
    <row r="60" spans="1:36" ht="29.25">
      <c r="A60" s="131" t="s">
        <v>333</v>
      </c>
      <c r="B60" s="132" t="s">
        <v>334</v>
      </c>
      <c r="C60" s="132" t="s">
        <v>435</v>
      </c>
      <c r="D60" s="131" t="s">
        <v>336</v>
      </c>
      <c r="E60" s="131" t="s">
        <v>337</v>
      </c>
      <c r="F60" s="132">
        <v>37</v>
      </c>
      <c r="G60" s="132">
        <v>116</v>
      </c>
      <c r="H60" s="132"/>
      <c r="I60" s="132"/>
      <c r="J60" s="132">
        <v>14</v>
      </c>
      <c r="K60" s="132">
        <v>4</v>
      </c>
      <c r="L60" s="132">
        <v>9</v>
      </c>
      <c r="M60" s="132" t="s">
        <v>338</v>
      </c>
      <c r="N60" s="132" t="s">
        <v>339</v>
      </c>
      <c r="O60" s="132" t="s">
        <v>180</v>
      </c>
      <c r="P60" s="132" t="s">
        <v>180</v>
      </c>
      <c r="Q60" s="132" t="s">
        <v>343</v>
      </c>
      <c r="R60" s="132"/>
      <c r="S60" s="131" t="s">
        <v>436</v>
      </c>
      <c r="U60" s="131" t="s">
        <v>356</v>
      </c>
      <c r="V60" s="132" t="s">
        <v>342</v>
      </c>
      <c r="W60" s="132" t="s">
        <v>180</v>
      </c>
      <c r="X60" s="131" t="s">
        <v>357</v>
      </c>
      <c r="Y60" s="132">
        <v>126</v>
      </c>
      <c r="Z60" s="132">
        <v>51</v>
      </c>
      <c r="AJ60" s="125">
        <v>2000</v>
      </c>
    </row>
    <row r="61" spans="1:28" ht="19.5">
      <c r="A61" s="131" t="s">
        <v>333</v>
      </c>
      <c r="B61" s="132" t="s">
        <v>334</v>
      </c>
      <c r="C61" s="132" t="s">
        <v>437</v>
      </c>
      <c r="D61" s="131" t="s">
        <v>336</v>
      </c>
      <c r="E61" s="131" t="s">
        <v>337</v>
      </c>
      <c r="F61" s="132">
        <v>47</v>
      </c>
      <c r="G61" s="132">
        <v>148</v>
      </c>
      <c r="H61" s="132"/>
      <c r="I61" s="132"/>
      <c r="J61" s="132">
        <v>16</v>
      </c>
      <c r="K61" s="132">
        <v>4</v>
      </c>
      <c r="L61" s="132">
        <v>7</v>
      </c>
      <c r="M61" s="132" t="s">
        <v>338</v>
      </c>
      <c r="N61" s="132" t="s">
        <v>339</v>
      </c>
      <c r="O61" s="132" t="s">
        <v>180</v>
      </c>
      <c r="P61" s="132" t="s">
        <v>180</v>
      </c>
      <c r="Q61" s="132" t="s">
        <v>343</v>
      </c>
      <c r="R61" s="132"/>
      <c r="S61" s="131" t="s">
        <v>365</v>
      </c>
      <c r="U61" s="131" t="s">
        <v>341</v>
      </c>
      <c r="V61" s="132" t="s">
        <v>367</v>
      </c>
      <c r="W61" s="132" t="s">
        <v>343</v>
      </c>
      <c r="X61" s="131"/>
      <c r="Y61" s="132">
        <v>112</v>
      </c>
      <c r="Z61" s="132">
        <v>65</v>
      </c>
      <c r="AA61" s="125" t="s">
        <v>344</v>
      </c>
      <c r="AB61" s="125">
        <v>2370</v>
      </c>
    </row>
    <row r="62" spans="1:30" ht="29.25">
      <c r="A62" s="131" t="s">
        <v>333</v>
      </c>
      <c r="B62" s="132" t="s">
        <v>334</v>
      </c>
      <c r="C62" s="132" t="s">
        <v>438</v>
      </c>
      <c r="D62" s="131" t="s">
        <v>336</v>
      </c>
      <c r="E62" s="131" t="s">
        <v>337</v>
      </c>
      <c r="F62" s="132">
        <v>42</v>
      </c>
      <c r="G62" s="132">
        <v>132</v>
      </c>
      <c r="H62" s="132"/>
      <c r="I62" s="132"/>
      <c r="J62" s="132">
        <v>12</v>
      </c>
      <c r="K62" s="132">
        <v>3</v>
      </c>
      <c r="L62" s="132">
        <v>8</v>
      </c>
      <c r="M62" s="132" t="s">
        <v>338</v>
      </c>
      <c r="N62" s="132" t="s">
        <v>339</v>
      </c>
      <c r="O62" s="132" t="s">
        <v>180</v>
      </c>
      <c r="P62" s="132" t="s">
        <v>180</v>
      </c>
      <c r="Q62" s="132" t="s">
        <v>180</v>
      </c>
      <c r="R62" s="132"/>
      <c r="S62" s="131" t="s">
        <v>419</v>
      </c>
      <c r="U62" s="131" t="s">
        <v>372</v>
      </c>
      <c r="V62" s="132" t="s">
        <v>342</v>
      </c>
      <c r="W62" s="132" t="s">
        <v>13</v>
      </c>
      <c r="X62" s="131" t="s">
        <v>378</v>
      </c>
      <c r="Y62" s="132">
        <v>96</v>
      </c>
      <c r="Z62" s="132">
        <v>58</v>
      </c>
      <c r="AC62" s="125" t="s">
        <v>399</v>
      </c>
      <c r="AD62" s="125">
        <v>3510</v>
      </c>
    </row>
    <row r="63" spans="1:30" ht="19.5">
      <c r="A63" s="131" t="s">
        <v>333</v>
      </c>
      <c r="B63" s="132" t="s">
        <v>334</v>
      </c>
      <c r="C63" s="132" t="s">
        <v>439</v>
      </c>
      <c r="D63" s="131" t="s">
        <v>336</v>
      </c>
      <c r="E63" s="131" t="s">
        <v>337</v>
      </c>
      <c r="F63" s="132">
        <v>39</v>
      </c>
      <c r="G63" s="132">
        <v>123</v>
      </c>
      <c r="H63" s="132"/>
      <c r="I63" s="132"/>
      <c r="J63" s="132">
        <v>13</v>
      </c>
      <c r="K63" s="132">
        <v>3</v>
      </c>
      <c r="L63" s="132">
        <v>7</v>
      </c>
      <c r="M63" s="132" t="s">
        <v>338</v>
      </c>
      <c r="N63" s="132" t="s">
        <v>339</v>
      </c>
      <c r="O63" s="132" t="s">
        <v>13</v>
      </c>
      <c r="P63" s="132" t="s">
        <v>180</v>
      </c>
      <c r="Q63" s="132" t="s">
        <v>343</v>
      </c>
      <c r="R63" s="132"/>
      <c r="S63" s="131" t="s">
        <v>415</v>
      </c>
      <c r="U63" s="131" t="s">
        <v>372</v>
      </c>
      <c r="V63" s="132" t="s">
        <v>367</v>
      </c>
      <c r="W63" s="132" t="s">
        <v>343</v>
      </c>
      <c r="X63" s="131"/>
      <c r="Y63" s="132">
        <v>91</v>
      </c>
      <c r="Z63" s="132">
        <v>54</v>
      </c>
      <c r="AC63" s="125" t="s">
        <v>399</v>
      </c>
      <c r="AD63" s="125">
        <v>3510</v>
      </c>
    </row>
    <row r="64" spans="1:28" ht="19.5">
      <c r="A64" s="131" t="s">
        <v>333</v>
      </c>
      <c r="B64" s="132" t="s">
        <v>334</v>
      </c>
      <c r="C64" s="132" t="s">
        <v>440</v>
      </c>
      <c r="D64" s="131" t="s">
        <v>336</v>
      </c>
      <c r="E64" s="131" t="s">
        <v>337</v>
      </c>
      <c r="F64" s="132">
        <v>42</v>
      </c>
      <c r="G64" s="132">
        <v>132</v>
      </c>
      <c r="H64" s="132"/>
      <c r="I64" s="132"/>
      <c r="J64" s="132">
        <v>10</v>
      </c>
      <c r="K64" s="132">
        <v>3</v>
      </c>
      <c r="L64" s="132">
        <v>8</v>
      </c>
      <c r="M64" s="132" t="s">
        <v>338</v>
      </c>
      <c r="N64" s="132" t="s">
        <v>339</v>
      </c>
      <c r="O64" s="132" t="s">
        <v>180</v>
      </c>
      <c r="P64" s="132" t="s">
        <v>180</v>
      </c>
      <c r="Q64" s="132" t="s">
        <v>180</v>
      </c>
      <c r="R64" s="132"/>
      <c r="S64" s="131"/>
      <c r="U64" s="131" t="s">
        <v>341</v>
      </c>
      <c r="V64" s="132" t="s">
        <v>342</v>
      </c>
      <c r="W64" s="132" t="s">
        <v>180</v>
      </c>
      <c r="X64" s="131"/>
      <c r="Y64" s="132">
        <v>80</v>
      </c>
      <c r="Z64" s="132">
        <v>58</v>
      </c>
      <c r="AA64" s="125" t="s">
        <v>352</v>
      </c>
      <c r="AB64" s="125">
        <v>2180</v>
      </c>
    </row>
    <row r="65" spans="1:28" ht="19.5">
      <c r="A65" s="131" t="s">
        <v>333</v>
      </c>
      <c r="B65" s="132" t="s">
        <v>334</v>
      </c>
      <c r="C65" s="132" t="s">
        <v>441</v>
      </c>
      <c r="D65" s="131" t="s">
        <v>336</v>
      </c>
      <c r="E65" s="131" t="s">
        <v>337</v>
      </c>
      <c r="F65" s="132">
        <v>34</v>
      </c>
      <c r="G65" s="132">
        <v>107</v>
      </c>
      <c r="H65" s="132"/>
      <c r="I65" s="132"/>
      <c r="J65" s="132">
        <v>9</v>
      </c>
      <c r="K65" s="132">
        <v>2</v>
      </c>
      <c r="L65" s="132">
        <v>7</v>
      </c>
      <c r="M65" s="132" t="s">
        <v>338</v>
      </c>
      <c r="N65" s="132" t="s">
        <v>339</v>
      </c>
      <c r="O65" s="132" t="s">
        <v>180</v>
      </c>
      <c r="P65" s="132" t="s">
        <v>180</v>
      </c>
      <c r="Q65" s="132" t="s">
        <v>180</v>
      </c>
      <c r="R65" s="132"/>
      <c r="S65" s="131"/>
      <c r="U65" s="131" t="s">
        <v>341</v>
      </c>
      <c r="V65" s="132" t="s">
        <v>342</v>
      </c>
      <c r="W65" s="132" t="s">
        <v>343</v>
      </c>
      <c r="X65" s="131"/>
      <c r="Y65" s="132">
        <v>63</v>
      </c>
      <c r="Z65" s="132">
        <v>47</v>
      </c>
      <c r="AA65" s="125" t="s">
        <v>352</v>
      </c>
      <c r="AB65" s="125">
        <v>2180</v>
      </c>
    </row>
    <row r="66" spans="1:30" ht="29.25">
      <c r="A66" s="131" t="s">
        <v>333</v>
      </c>
      <c r="B66" s="132" t="s">
        <v>334</v>
      </c>
      <c r="C66" s="132" t="s">
        <v>442</v>
      </c>
      <c r="D66" s="131" t="s">
        <v>336</v>
      </c>
      <c r="E66" s="131" t="s">
        <v>337</v>
      </c>
      <c r="F66" s="132">
        <v>37</v>
      </c>
      <c r="G66" s="132">
        <v>116</v>
      </c>
      <c r="H66" s="132"/>
      <c r="I66" s="132"/>
      <c r="J66" s="132">
        <v>11</v>
      </c>
      <c r="K66" s="132">
        <v>3</v>
      </c>
      <c r="L66" s="132">
        <v>6</v>
      </c>
      <c r="M66" s="132" t="s">
        <v>338</v>
      </c>
      <c r="N66" s="132" t="s">
        <v>339</v>
      </c>
      <c r="O66" s="132" t="s">
        <v>13</v>
      </c>
      <c r="P66" s="132" t="s">
        <v>180</v>
      </c>
      <c r="Q66" s="132" t="s">
        <v>343</v>
      </c>
      <c r="R66" s="132"/>
      <c r="S66" s="131" t="s">
        <v>443</v>
      </c>
      <c r="U66" s="131" t="s">
        <v>372</v>
      </c>
      <c r="V66" s="132" t="s">
        <v>342</v>
      </c>
      <c r="W66" s="132" t="s">
        <v>180</v>
      </c>
      <c r="X66" s="131"/>
      <c r="Y66" s="132">
        <v>66</v>
      </c>
      <c r="Z66" s="132">
        <v>51</v>
      </c>
      <c r="AC66" s="125" t="s">
        <v>381</v>
      </c>
      <c r="AD66" s="125">
        <v>3430</v>
      </c>
    </row>
    <row r="67" spans="1:30" ht="29.25">
      <c r="A67" s="131" t="s">
        <v>333</v>
      </c>
      <c r="B67" s="132" t="s">
        <v>334</v>
      </c>
      <c r="C67" s="132" t="s">
        <v>444</v>
      </c>
      <c r="D67" s="131" t="s">
        <v>336</v>
      </c>
      <c r="E67" s="131" t="s">
        <v>337</v>
      </c>
      <c r="F67" s="132">
        <v>33</v>
      </c>
      <c r="G67" s="132">
        <v>104</v>
      </c>
      <c r="H67" s="132"/>
      <c r="I67" s="132"/>
      <c r="J67" s="132">
        <v>8</v>
      </c>
      <c r="K67" s="132">
        <v>3</v>
      </c>
      <c r="L67" s="132">
        <v>5</v>
      </c>
      <c r="M67" s="132" t="s">
        <v>338</v>
      </c>
      <c r="N67" s="132" t="s">
        <v>339</v>
      </c>
      <c r="O67" s="132" t="s">
        <v>180</v>
      </c>
      <c r="P67" s="132" t="s">
        <v>180</v>
      </c>
      <c r="Q67" s="132" t="s">
        <v>180</v>
      </c>
      <c r="R67" s="132"/>
      <c r="S67" s="131" t="s">
        <v>445</v>
      </c>
      <c r="U67" s="131" t="s">
        <v>372</v>
      </c>
      <c r="V67" s="132" t="s">
        <v>342</v>
      </c>
      <c r="W67" s="132" t="s">
        <v>343</v>
      </c>
      <c r="X67" s="131" t="s">
        <v>357</v>
      </c>
      <c r="Y67" s="132">
        <v>40</v>
      </c>
      <c r="Z67" s="132">
        <v>45</v>
      </c>
      <c r="AC67" s="125" t="s">
        <v>392</v>
      </c>
      <c r="AD67" s="125">
        <v>2280</v>
      </c>
    </row>
    <row r="68" spans="1:30" ht="19.5">
      <c r="A68" s="131" t="s">
        <v>333</v>
      </c>
      <c r="B68" s="132" t="s">
        <v>334</v>
      </c>
      <c r="C68" s="132" t="s">
        <v>446</v>
      </c>
      <c r="D68" s="131" t="s">
        <v>336</v>
      </c>
      <c r="E68" s="131" t="s">
        <v>337</v>
      </c>
      <c r="F68" s="132">
        <v>37</v>
      </c>
      <c r="G68" s="132">
        <v>116</v>
      </c>
      <c r="H68" s="132"/>
      <c r="I68" s="132"/>
      <c r="J68" s="132">
        <v>14</v>
      </c>
      <c r="K68" s="132">
        <v>4</v>
      </c>
      <c r="L68" s="132">
        <v>7</v>
      </c>
      <c r="M68" s="132" t="s">
        <v>338</v>
      </c>
      <c r="N68" s="132" t="s">
        <v>339</v>
      </c>
      <c r="O68" s="132" t="s">
        <v>180</v>
      </c>
      <c r="P68" s="132" t="s">
        <v>180</v>
      </c>
      <c r="Q68" s="132" t="s">
        <v>180</v>
      </c>
      <c r="R68" s="132"/>
      <c r="S68" s="131"/>
      <c r="U68" s="131" t="s">
        <v>372</v>
      </c>
      <c r="V68" s="132" t="s">
        <v>342</v>
      </c>
      <c r="W68" s="132" t="s">
        <v>180</v>
      </c>
      <c r="X68" s="131"/>
      <c r="Y68" s="132">
        <v>98</v>
      </c>
      <c r="Z68" s="132">
        <v>51</v>
      </c>
      <c r="AC68" s="125" t="s">
        <v>399</v>
      </c>
      <c r="AD68" s="125">
        <v>3510</v>
      </c>
    </row>
    <row r="69" spans="1:30" ht="19.5">
      <c r="A69" s="131" t="s">
        <v>333</v>
      </c>
      <c r="B69" s="132" t="s">
        <v>334</v>
      </c>
      <c r="C69" s="132" t="s">
        <v>447</v>
      </c>
      <c r="D69" s="131" t="s">
        <v>336</v>
      </c>
      <c r="E69" s="131" t="s">
        <v>337</v>
      </c>
      <c r="F69" s="132">
        <v>31</v>
      </c>
      <c r="G69" s="132">
        <v>97</v>
      </c>
      <c r="H69" s="132"/>
      <c r="I69" s="132"/>
      <c r="J69" s="132">
        <v>14</v>
      </c>
      <c r="K69" s="132">
        <v>3</v>
      </c>
      <c r="L69" s="132">
        <v>7</v>
      </c>
      <c r="M69" s="132" t="s">
        <v>338</v>
      </c>
      <c r="N69" s="132" t="s">
        <v>339</v>
      </c>
      <c r="O69" s="132" t="s">
        <v>180</v>
      </c>
      <c r="P69" s="132" t="s">
        <v>180</v>
      </c>
      <c r="Q69" s="132" t="s">
        <v>180</v>
      </c>
      <c r="R69" s="132"/>
      <c r="S69" s="131"/>
      <c r="U69" s="131" t="s">
        <v>372</v>
      </c>
      <c r="V69" s="132" t="s">
        <v>367</v>
      </c>
      <c r="W69" s="132" t="s">
        <v>343</v>
      </c>
      <c r="X69" s="131"/>
      <c r="Y69" s="132">
        <v>98</v>
      </c>
      <c r="Z69" s="132">
        <v>43</v>
      </c>
      <c r="AC69" s="125" t="s">
        <v>399</v>
      </c>
      <c r="AD69" s="125">
        <v>3510</v>
      </c>
    </row>
    <row r="70" spans="1:30" ht="29.25">
      <c r="A70" s="131" t="s">
        <v>333</v>
      </c>
      <c r="B70" s="132" t="s">
        <v>334</v>
      </c>
      <c r="C70" s="132" t="s">
        <v>448</v>
      </c>
      <c r="D70" s="131" t="s">
        <v>336</v>
      </c>
      <c r="E70" s="131" t="s">
        <v>337</v>
      </c>
      <c r="F70" s="132">
        <v>46</v>
      </c>
      <c r="G70" s="132">
        <v>145</v>
      </c>
      <c r="H70" s="132"/>
      <c r="I70" s="132"/>
      <c r="J70" s="132">
        <v>17</v>
      </c>
      <c r="K70" s="132">
        <v>4</v>
      </c>
      <c r="L70" s="132">
        <v>11</v>
      </c>
      <c r="M70" s="132" t="s">
        <v>338</v>
      </c>
      <c r="N70" s="132" t="s">
        <v>339</v>
      </c>
      <c r="O70" s="132" t="s">
        <v>13</v>
      </c>
      <c r="P70" s="132" t="s">
        <v>180</v>
      </c>
      <c r="Q70" s="132" t="s">
        <v>180</v>
      </c>
      <c r="R70" s="132"/>
      <c r="S70" s="131" t="s">
        <v>419</v>
      </c>
      <c r="U70" s="131" t="s">
        <v>372</v>
      </c>
      <c r="V70" s="132" t="s">
        <v>342</v>
      </c>
      <c r="W70" s="132" t="s">
        <v>180</v>
      </c>
      <c r="X70" s="131" t="s">
        <v>378</v>
      </c>
      <c r="Y70" s="132">
        <v>187</v>
      </c>
      <c r="Z70" s="132">
        <v>63</v>
      </c>
      <c r="AC70" s="125" t="s">
        <v>449</v>
      </c>
      <c r="AD70" s="125">
        <v>5720</v>
      </c>
    </row>
    <row r="71" spans="1:28" ht="19.5">
      <c r="A71" s="131" t="s">
        <v>333</v>
      </c>
      <c r="B71" s="132" t="s">
        <v>334</v>
      </c>
      <c r="C71" s="132" t="s">
        <v>450</v>
      </c>
      <c r="D71" s="131" t="s">
        <v>336</v>
      </c>
      <c r="E71" s="131" t="s">
        <v>337</v>
      </c>
      <c r="F71" s="132">
        <v>47</v>
      </c>
      <c r="G71" s="132">
        <v>148</v>
      </c>
      <c r="H71" s="132"/>
      <c r="I71" s="132"/>
      <c r="J71" s="132">
        <v>18</v>
      </c>
      <c r="K71" s="132">
        <v>6</v>
      </c>
      <c r="L71" s="132">
        <v>11</v>
      </c>
      <c r="M71" s="132" t="s">
        <v>338</v>
      </c>
      <c r="N71" s="132" t="s">
        <v>339</v>
      </c>
      <c r="O71" s="132" t="s">
        <v>180</v>
      </c>
      <c r="P71" s="132" t="s">
        <v>13</v>
      </c>
      <c r="Q71" s="132" t="s">
        <v>13</v>
      </c>
      <c r="R71" s="132"/>
      <c r="S71" s="131"/>
      <c r="U71" s="131" t="s">
        <v>341</v>
      </c>
      <c r="V71" s="132" t="s">
        <v>367</v>
      </c>
      <c r="W71" s="132" t="s">
        <v>343</v>
      </c>
      <c r="X71" s="131"/>
      <c r="Y71" s="132">
        <v>198</v>
      </c>
      <c r="Z71" s="132">
        <v>65</v>
      </c>
      <c r="AA71" s="125" t="s">
        <v>451</v>
      </c>
      <c r="AB71" s="125">
        <v>3990</v>
      </c>
    </row>
    <row r="72" spans="1:30" ht="19.5">
      <c r="A72" s="131" t="s">
        <v>333</v>
      </c>
      <c r="B72" s="132" t="s">
        <v>334</v>
      </c>
      <c r="C72" s="132" t="s">
        <v>452</v>
      </c>
      <c r="D72" s="131" t="s">
        <v>336</v>
      </c>
      <c r="E72" s="131" t="s">
        <v>337</v>
      </c>
      <c r="F72" s="132">
        <v>42</v>
      </c>
      <c r="G72" s="132">
        <v>132</v>
      </c>
      <c r="H72" s="132"/>
      <c r="I72" s="132"/>
      <c r="J72" s="132">
        <v>19</v>
      </c>
      <c r="K72" s="132">
        <v>5</v>
      </c>
      <c r="L72" s="132">
        <v>6</v>
      </c>
      <c r="M72" s="132" t="s">
        <v>338</v>
      </c>
      <c r="N72" s="132" t="s">
        <v>339</v>
      </c>
      <c r="O72" s="132" t="s">
        <v>180</v>
      </c>
      <c r="P72" s="132" t="s">
        <v>180</v>
      </c>
      <c r="Q72" s="132" t="s">
        <v>180</v>
      </c>
      <c r="R72" s="132"/>
      <c r="S72" s="131"/>
      <c r="U72" s="131" t="s">
        <v>372</v>
      </c>
      <c r="V72" s="132" t="s">
        <v>342</v>
      </c>
      <c r="W72" s="132" t="s">
        <v>180</v>
      </c>
      <c r="X72" s="131" t="s">
        <v>378</v>
      </c>
      <c r="Y72" s="132">
        <v>114</v>
      </c>
      <c r="Z72" s="132">
        <v>58</v>
      </c>
      <c r="AC72" s="125" t="s">
        <v>399</v>
      </c>
      <c r="AD72" s="125">
        <v>3510</v>
      </c>
    </row>
    <row r="73" spans="1:28" ht="19.5">
      <c r="A73" s="131" t="s">
        <v>333</v>
      </c>
      <c r="B73" s="132" t="s">
        <v>334</v>
      </c>
      <c r="C73" s="132" t="s">
        <v>453</v>
      </c>
      <c r="D73" s="131" t="s">
        <v>336</v>
      </c>
      <c r="E73" s="131" t="s">
        <v>337</v>
      </c>
      <c r="F73" s="132">
        <v>39</v>
      </c>
      <c r="G73" s="132">
        <v>123</v>
      </c>
      <c r="H73" s="132"/>
      <c r="I73" s="132"/>
      <c r="J73" s="132">
        <v>16</v>
      </c>
      <c r="K73" s="132">
        <v>6</v>
      </c>
      <c r="L73" s="132">
        <v>7</v>
      </c>
      <c r="M73" s="132" t="s">
        <v>338</v>
      </c>
      <c r="N73" s="132" t="s">
        <v>339</v>
      </c>
      <c r="O73" s="132" t="s">
        <v>13</v>
      </c>
      <c r="P73" s="132" t="s">
        <v>180</v>
      </c>
      <c r="Q73" s="132" t="s">
        <v>343</v>
      </c>
      <c r="R73" s="132"/>
      <c r="S73" s="131" t="s">
        <v>351</v>
      </c>
      <c r="U73" s="131" t="s">
        <v>341</v>
      </c>
      <c r="V73" s="132" t="s">
        <v>367</v>
      </c>
      <c r="W73" s="132" t="s">
        <v>343</v>
      </c>
      <c r="X73" s="131"/>
      <c r="Y73" s="132">
        <v>112</v>
      </c>
      <c r="Z73" s="132">
        <v>54</v>
      </c>
      <c r="AA73" s="125" t="s">
        <v>344</v>
      </c>
      <c r="AB73" s="125">
        <v>2370</v>
      </c>
    </row>
    <row r="74" spans="1:30" ht="19.5">
      <c r="A74" s="131" t="s">
        <v>333</v>
      </c>
      <c r="B74" s="132" t="s">
        <v>334</v>
      </c>
      <c r="C74" s="132" t="s">
        <v>454</v>
      </c>
      <c r="D74" s="131" t="s">
        <v>336</v>
      </c>
      <c r="E74" s="131" t="s">
        <v>337</v>
      </c>
      <c r="F74" s="132">
        <v>28</v>
      </c>
      <c r="G74" s="132">
        <v>88</v>
      </c>
      <c r="H74" s="132"/>
      <c r="I74" s="132"/>
      <c r="J74" s="132">
        <v>15</v>
      </c>
      <c r="K74" s="132">
        <v>2</v>
      </c>
      <c r="L74" s="132">
        <v>5</v>
      </c>
      <c r="M74" s="132" t="s">
        <v>343</v>
      </c>
      <c r="N74" s="132" t="s">
        <v>339</v>
      </c>
      <c r="O74" s="132" t="s">
        <v>180</v>
      </c>
      <c r="P74" s="132" t="s">
        <v>13</v>
      </c>
      <c r="Q74" s="132" t="s">
        <v>180</v>
      </c>
      <c r="R74" s="132"/>
      <c r="S74" s="131"/>
      <c r="U74" s="131" t="s">
        <v>372</v>
      </c>
      <c r="V74" s="132" t="s">
        <v>367</v>
      </c>
      <c r="W74" s="132" t="s">
        <v>343</v>
      </c>
      <c r="X74" s="131"/>
      <c r="Y74" s="132">
        <v>75</v>
      </c>
      <c r="Z74" s="132">
        <v>39</v>
      </c>
      <c r="AC74" s="125" t="s">
        <v>381</v>
      </c>
      <c r="AD74" s="125">
        <v>3430</v>
      </c>
    </row>
    <row r="75" spans="1:28" ht="19.5">
      <c r="A75" s="131" t="s">
        <v>333</v>
      </c>
      <c r="B75" s="132" t="s">
        <v>334</v>
      </c>
      <c r="C75" s="132" t="s">
        <v>455</v>
      </c>
      <c r="D75" s="131" t="s">
        <v>336</v>
      </c>
      <c r="E75" s="131" t="s">
        <v>337</v>
      </c>
      <c r="F75" s="132">
        <v>41</v>
      </c>
      <c r="G75" s="132">
        <v>129</v>
      </c>
      <c r="H75" s="132"/>
      <c r="I75" s="132"/>
      <c r="J75" s="132">
        <v>20</v>
      </c>
      <c r="K75" s="132">
        <v>4</v>
      </c>
      <c r="L75" s="132">
        <v>9</v>
      </c>
      <c r="M75" s="132" t="s">
        <v>338</v>
      </c>
      <c r="N75" s="132" t="s">
        <v>339</v>
      </c>
      <c r="O75" s="132" t="s">
        <v>13</v>
      </c>
      <c r="P75" s="132" t="s">
        <v>13</v>
      </c>
      <c r="Q75" s="132" t="s">
        <v>180</v>
      </c>
      <c r="R75" s="132"/>
      <c r="S75" s="131"/>
      <c r="U75" s="131" t="s">
        <v>341</v>
      </c>
      <c r="V75" s="132" t="s">
        <v>367</v>
      </c>
      <c r="W75" s="132" t="s">
        <v>343</v>
      </c>
      <c r="X75" s="131"/>
      <c r="Y75" s="132">
        <v>180</v>
      </c>
      <c r="Z75" s="132">
        <v>56</v>
      </c>
      <c r="AA75" s="125" t="s">
        <v>355</v>
      </c>
      <c r="AB75" s="125">
        <v>3540</v>
      </c>
    </row>
    <row r="76" spans="1:30" ht="19.5">
      <c r="A76" s="131" t="s">
        <v>333</v>
      </c>
      <c r="B76" s="132" t="s">
        <v>334</v>
      </c>
      <c r="C76" s="132" t="s">
        <v>456</v>
      </c>
      <c r="D76" s="131" t="s">
        <v>336</v>
      </c>
      <c r="E76" s="131" t="s">
        <v>337</v>
      </c>
      <c r="F76" s="132">
        <v>32</v>
      </c>
      <c r="G76" s="132">
        <v>101</v>
      </c>
      <c r="H76" s="132"/>
      <c r="I76" s="132"/>
      <c r="J76" s="132">
        <v>18</v>
      </c>
      <c r="K76" s="132">
        <v>7</v>
      </c>
      <c r="L76" s="132">
        <v>7</v>
      </c>
      <c r="M76" s="132" t="s">
        <v>338</v>
      </c>
      <c r="N76" s="132" t="s">
        <v>339</v>
      </c>
      <c r="O76" s="132" t="s">
        <v>180</v>
      </c>
      <c r="P76" s="132" t="s">
        <v>13</v>
      </c>
      <c r="Q76" s="132" t="s">
        <v>13</v>
      </c>
      <c r="R76" s="132"/>
      <c r="S76" s="131"/>
      <c r="U76" s="131" t="s">
        <v>372</v>
      </c>
      <c r="V76" s="132" t="s">
        <v>367</v>
      </c>
      <c r="W76" s="132" t="s">
        <v>343</v>
      </c>
      <c r="X76" s="131"/>
      <c r="Y76" s="132">
        <v>126</v>
      </c>
      <c r="Z76" s="132">
        <v>44</v>
      </c>
      <c r="AC76" s="125" t="s">
        <v>379</v>
      </c>
      <c r="AD76" s="125">
        <v>4380</v>
      </c>
    </row>
    <row r="77" spans="1:28" ht="19.5">
      <c r="A77" s="131" t="s">
        <v>333</v>
      </c>
      <c r="B77" s="132" t="s">
        <v>334</v>
      </c>
      <c r="C77" s="132" t="s">
        <v>457</v>
      </c>
      <c r="D77" s="131" t="s">
        <v>336</v>
      </c>
      <c r="E77" s="131" t="s">
        <v>337</v>
      </c>
      <c r="F77" s="132">
        <v>39</v>
      </c>
      <c r="G77" s="132">
        <v>123</v>
      </c>
      <c r="H77" s="132"/>
      <c r="I77" s="132"/>
      <c r="J77" s="132">
        <v>23</v>
      </c>
      <c r="K77" s="132">
        <v>10</v>
      </c>
      <c r="L77" s="132">
        <v>8</v>
      </c>
      <c r="M77" s="132" t="s">
        <v>338</v>
      </c>
      <c r="N77" s="132" t="s">
        <v>339</v>
      </c>
      <c r="O77" s="132" t="s">
        <v>180</v>
      </c>
      <c r="P77" s="132" t="s">
        <v>180</v>
      </c>
      <c r="Q77" s="132" t="s">
        <v>180</v>
      </c>
      <c r="R77" s="132"/>
      <c r="S77" s="131"/>
      <c r="U77" s="131" t="s">
        <v>341</v>
      </c>
      <c r="V77" s="132" t="s">
        <v>367</v>
      </c>
      <c r="W77" s="132" t="s">
        <v>180</v>
      </c>
      <c r="X77" s="131"/>
      <c r="Y77" s="132">
        <v>184</v>
      </c>
      <c r="Z77" s="132">
        <v>54</v>
      </c>
      <c r="AA77" s="125" t="s">
        <v>451</v>
      </c>
      <c r="AB77" s="125">
        <v>3990</v>
      </c>
    </row>
    <row r="78" spans="1:28" ht="19.5">
      <c r="A78" s="131" t="s">
        <v>333</v>
      </c>
      <c r="B78" s="132" t="s">
        <v>334</v>
      </c>
      <c r="C78" s="132" t="s">
        <v>458</v>
      </c>
      <c r="D78" s="131" t="s">
        <v>336</v>
      </c>
      <c r="E78" s="131" t="s">
        <v>337</v>
      </c>
      <c r="F78" s="132">
        <v>49</v>
      </c>
      <c r="G78" s="132">
        <v>154</v>
      </c>
      <c r="H78" s="132"/>
      <c r="I78" s="132"/>
      <c r="J78" s="132">
        <v>22</v>
      </c>
      <c r="K78" s="132">
        <v>6</v>
      </c>
      <c r="L78" s="132">
        <v>10</v>
      </c>
      <c r="M78" s="132" t="s">
        <v>338</v>
      </c>
      <c r="N78" s="132" t="s">
        <v>339</v>
      </c>
      <c r="O78" s="132" t="s">
        <v>180</v>
      </c>
      <c r="P78" s="132" t="s">
        <v>180</v>
      </c>
      <c r="Q78" s="132" t="s">
        <v>180</v>
      </c>
      <c r="R78" s="132"/>
      <c r="S78" s="131"/>
      <c r="U78" s="131" t="s">
        <v>341</v>
      </c>
      <c r="V78" s="132" t="s">
        <v>367</v>
      </c>
      <c r="W78" s="132" t="s">
        <v>343</v>
      </c>
      <c r="X78" s="131"/>
      <c r="Y78" s="132">
        <v>220</v>
      </c>
      <c r="Z78" s="132">
        <v>67</v>
      </c>
      <c r="AA78" s="125" t="s">
        <v>459</v>
      </c>
      <c r="AB78" s="125">
        <v>4560</v>
      </c>
    </row>
    <row r="79" spans="1:30" ht="19.5">
      <c r="A79" s="131" t="s">
        <v>333</v>
      </c>
      <c r="B79" s="132" t="s">
        <v>334</v>
      </c>
      <c r="C79" s="132" t="s">
        <v>460</v>
      </c>
      <c r="D79" s="131" t="s">
        <v>336</v>
      </c>
      <c r="E79" s="131" t="s">
        <v>337</v>
      </c>
      <c r="F79" s="132">
        <v>57</v>
      </c>
      <c r="G79" s="132">
        <v>179</v>
      </c>
      <c r="H79" s="132"/>
      <c r="I79" s="132"/>
      <c r="J79" s="132">
        <v>30</v>
      </c>
      <c r="K79" s="132">
        <v>7</v>
      </c>
      <c r="L79" s="132">
        <v>14</v>
      </c>
      <c r="M79" s="132" t="s">
        <v>338</v>
      </c>
      <c r="N79" s="132" t="s">
        <v>339</v>
      </c>
      <c r="O79" s="132" t="s">
        <v>13</v>
      </c>
      <c r="P79" s="132" t="s">
        <v>180</v>
      </c>
      <c r="Q79" s="132" t="s">
        <v>180</v>
      </c>
      <c r="R79" s="132"/>
      <c r="S79" s="131" t="s">
        <v>377</v>
      </c>
      <c r="U79" s="131" t="s">
        <v>372</v>
      </c>
      <c r="V79" s="132" t="s">
        <v>342</v>
      </c>
      <c r="W79" s="132" t="s">
        <v>180</v>
      </c>
      <c r="X79" s="131" t="s">
        <v>378</v>
      </c>
      <c r="Y79" s="132">
        <v>420</v>
      </c>
      <c r="Z79" s="132">
        <v>78</v>
      </c>
      <c r="AC79" s="125" t="s">
        <v>461</v>
      </c>
      <c r="AD79" s="125">
        <v>10600</v>
      </c>
    </row>
    <row r="80" spans="1:30" ht="29.25">
      <c r="A80" s="131" t="s">
        <v>333</v>
      </c>
      <c r="B80" s="132" t="s">
        <v>334</v>
      </c>
      <c r="C80" s="132" t="s">
        <v>462</v>
      </c>
      <c r="D80" s="131" t="s">
        <v>336</v>
      </c>
      <c r="E80" s="131" t="s">
        <v>337</v>
      </c>
      <c r="F80" s="132">
        <v>44</v>
      </c>
      <c r="G80" s="132">
        <v>138</v>
      </c>
      <c r="H80" s="132"/>
      <c r="I80" s="132"/>
      <c r="J80" s="132">
        <v>18</v>
      </c>
      <c r="K80" s="132">
        <v>6</v>
      </c>
      <c r="L80" s="132">
        <v>7</v>
      </c>
      <c r="M80" s="132" t="s">
        <v>338</v>
      </c>
      <c r="N80" s="132" t="s">
        <v>339</v>
      </c>
      <c r="O80" s="132" t="s">
        <v>180</v>
      </c>
      <c r="P80" s="132" t="s">
        <v>180</v>
      </c>
      <c r="Q80" s="132" t="s">
        <v>180</v>
      </c>
      <c r="R80" s="132"/>
      <c r="S80" s="131" t="s">
        <v>419</v>
      </c>
      <c r="U80" s="131" t="s">
        <v>372</v>
      </c>
      <c r="V80" s="132" t="s">
        <v>342</v>
      </c>
      <c r="W80" s="132" t="s">
        <v>180</v>
      </c>
      <c r="X80" s="131" t="s">
        <v>378</v>
      </c>
      <c r="Y80" s="132">
        <v>126</v>
      </c>
      <c r="Z80" s="132">
        <v>60</v>
      </c>
      <c r="AC80" s="125" t="s">
        <v>379</v>
      </c>
      <c r="AD80" s="125">
        <v>4380</v>
      </c>
    </row>
    <row r="81" spans="1:28" ht="19.5">
      <c r="A81" s="131" t="s">
        <v>333</v>
      </c>
      <c r="B81" s="132" t="s">
        <v>334</v>
      </c>
      <c r="C81" s="132" t="s">
        <v>463</v>
      </c>
      <c r="D81" s="131" t="s">
        <v>336</v>
      </c>
      <c r="E81" s="131" t="s">
        <v>337</v>
      </c>
      <c r="F81" s="132">
        <v>54</v>
      </c>
      <c r="G81" s="132">
        <v>170</v>
      </c>
      <c r="H81" s="132"/>
      <c r="I81" s="132"/>
      <c r="J81" s="132">
        <v>24</v>
      </c>
      <c r="K81" s="132">
        <v>7</v>
      </c>
      <c r="L81" s="132">
        <v>12</v>
      </c>
      <c r="M81" s="132" t="s">
        <v>338</v>
      </c>
      <c r="N81" s="132" t="s">
        <v>339</v>
      </c>
      <c r="O81" s="132" t="s">
        <v>13</v>
      </c>
      <c r="P81" s="132" t="s">
        <v>180</v>
      </c>
      <c r="Q81" s="132" t="s">
        <v>180</v>
      </c>
      <c r="R81" s="132"/>
      <c r="S81" s="131" t="s">
        <v>365</v>
      </c>
      <c r="U81" s="131" t="s">
        <v>341</v>
      </c>
      <c r="V81" s="132" t="s">
        <v>367</v>
      </c>
      <c r="W81" s="132" t="s">
        <v>343</v>
      </c>
      <c r="X81" s="131"/>
      <c r="Y81" s="132">
        <v>288</v>
      </c>
      <c r="Z81" s="132">
        <v>74</v>
      </c>
      <c r="AA81" s="125" t="s">
        <v>464</v>
      </c>
      <c r="AB81" s="125">
        <v>5700</v>
      </c>
    </row>
    <row r="82" spans="1:28" ht="19.5">
      <c r="A82" s="131" t="s">
        <v>333</v>
      </c>
      <c r="B82" s="132" t="s">
        <v>334</v>
      </c>
      <c r="C82" s="132" t="s">
        <v>465</v>
      </c>
      <c r="D82" s="131" t="s">
        <v>336</v>
      </c>
      <c r="E82" s="131" t="s">
        <v>337</v>
      </c>
      <c r="F82" s="132">
        <v>43</v>
      </c>
      <c r="G82" s="132">
        <v>135</v>
      </c>
      <c r="H82" s="132"/>
      <c r="I82" s="132"/>
      <c r="J82" s="132">
        <v>24</v>
      </c>
      <c r="K82" s="132">
        <v>7</v>
      </c>
      <c r="L82" s="132">
        <v>7</v>
      </c>
      <c r="M82" s="132" t="s">
        <v>338</v>
      </c>
      <c r="N82" s="132" t="s">
        <v>339</v>
      </c>
      <c r="O82" s="132" t="s">
        <v>180</v>
      </c>
      <c r="P82" s="132" t="s">
        <v>13</v>
      </c>
      <c r="Q82" s="132" t="s">
        <v>180</v>
      </c>
      <c r="R82" s="132"/>
      <c r="S82" s="131"/>
      <c r="U82" s="131" t="s">
        <v>341</v>
      </c>
      <c r="V82" s="132" t="s">
        <v>367</v>
      </c>
      <c r="W82" s="132" t="s">
        <v>343</v>
      </c>
      <c r="X82" s="131"/>
      <c r="Y82" s="132">
        <v>168</v>
      </c>
      <c r="Z82" s="132">
        <v>59</v>
      </c>
      <c r="AA82" s="125" t="s">
        <v>355</v>
      </c>
      <c r="AB82" s="125">
        <v>3540</v>
      </c>
    </row>
    <row r="83" spans="1:28" ht="19.5">
      <c r="A83" s="131" t="s">
        <v>333</v>
      </c>
      <c r="B83" s="132" t="s">
        <v>334</v>
      </c>
      <c r="C83" s="132" t="s">
        <v>466</v>
      </c>
      <c r="D83" s="131" t="s">
        <v>336</v>
      </c>
      <c r="E83" s="131" t="s">
        <v>337</v>
      </c>
      <c r="F83" s="132">
        <v>59</v>
      </c>
      <c r="G83" s="132">
        <v>185</v>
      </c>
      <c r="H83" s="132"/>
      <c r="I83" s="132"/>
      <c r="J83" s="132">
        <v>26</v>
      </c>
      <c r="K83" s="132">
        <v>9</v>
      </c>
      <c r="L83" s="132">
        <v>11</v>
      </c>
      <c r="M83" s="132" t="s">
        <v>338</v>
      </c>
      <c r="N83" s="132" t="s">
        <v>339</v>
      </c>
      <c r="O83" s="132" t="s">
        <v>180</v>
      </c>
      <c r="P83" s="132" t="s">
        <v>180</v>
      </c>
      <c r="Q83" s="132" t="s">
        <v>180</v>
      </c>
      <c r="R83" s="132"/>
      <c r="S83" s="131" t="s">
        <v>467</v>
      </c>
      <c r="U83" s="131" t="s">
        <v>341</v>
      </c>
      <c r="V83" s="132" t="s">
        <v>342</v>
      </c>
      <c r="W83" s="132" t="s">
        <v>180</v>
      </c>
      <c r="X83" s="131"/>
      <c r="Y83" s="132">
        <v>286</v>
      </c>
      <c r="Z83" s="132">
        <v>81</v>
      </c>
      <c r="AA83" s="125" t="s">
        <v>464</v>
      </c>
      <c r="AB83" s="125">
        <v>5700</v>
      </c>
    </row>
    <row r="84" spans="1:28" ht="19.5">
      <c r="A84" s="131" t="s">
        <v>333</v>
      </c>
      <c r="B84" s="132" t="s">
        <v>334</v>
      </c>
      <c r="C84" s="132" t="s">
        <v>468</v>
      </c>
      <c r="D84" s="131" t="s">
        <v>336</v>
      </c>
      <c r="E84" s="131" t="s">
        <v>337</v>
      </c>
      <c r="F84" s="132">
        <v>45</v>
      </c>
      <c r="G84" s="132">
        <v>141</v>
      </c>
      <c r="H84" s="132"/>
      <c r="I84" s="132"/>
      <c r="J84" s="132">
        <v>18</v>
      </c>
      <c r="K84" s="132">
        <v>9</v>
      </c>
      <c r="L84" s="132">
        <v>8</v>
      </c>
      <c r="M84" s="132" t="s">
        <v>338</v>
      </c>
      <c r="N84" s="132" t="s">
        <v>339</v>
      </c>
      <c r="O84" s="132" t="s">
        <v>180</v>
      </c>
      <c r="P84" s="132" t="s">
        <v>180</v>
      </c>
      <c r="Q84" s="132" t="s">
        <v>180</v>
      </c>
      <c r="R84" s="132"/>
      <c r="S84" s="131"/>
      <c r="U84" s="131" t="s">
        <v>341</v>
      </c>
      <c r="V84" s="132" t="s">
        <v>367</v>
      </c>
      <c r="W84" s="132" t="s">
        <v>180</v>
      </c>
      <c r="X84" s="131"/>
      <c r="Y84" s="132">
        <v>144</v>
      </c>
      <c r="Z84" s="132">
        <v>62</v>
      </c>
      <c r="AA84" s="125" t="s">
        <v>386</v>
      </c>
      <c r="AB84" s="125">
        <v>2950</v>
      </c>
    </row>
    <row r="85" spans="1:30" ht="19.5">
      <c r="A85" s="131" t="s">
        <v>333</v>
      </c>
      <c r="B85" s="132" t="s">
        <v>334</v>
      </c>
      <c r="C85" s="132" t="s">
        <v>469</v>
      </c>
      <c r="D85" s="131" t="s">
        <v>336</v>
      </c>
      <c r="E85" s="131" t="s">
        <v>337</v>
      </c>
      <c r="F85" s="132">
        <v>49</v>
      </c>
      <c r="G85" s="132">
        <v>154</v>
      </c>
      <c r="H85" s="132"/>
      <c r="I85" s="132"/>
      <c r="J85" s="132">
        <v>17</v>
      </c>
      <c r="K85" s="132">
        <v>3</v>
      </c>
      <c r="L85" s="132">
        <v>9</v>
      </c>
      <c r="M85" s="132" t="s">
        <v>338</v>
      </c>
      <c r="N85" s="132" t="s">
        <v>339</v>
      </c>
      <c r="O85" s="132" t="s">
        <v>180</v>
      </c>
      <c r="P85" s="132" t="s">
        <v>180</v>
      </c>
      <c r="Q85" s="132" t="s">
        <v>180</v>
      </c>
      <c r="R85" s="132"/>
      <c r="S85" s="131" t="s">
        <v>377</v>
      </c>
      <c r="U85" s="131" t="s">
        <v>372</v>
      </c>
      <c r="V85" s="132" t="s">
        <v>342</v>
      </c>
      <c r="W85" s="132" t="s">
        <v>180</v>
      </c>
      <c r="X85" s="131" t="s">
        <v>378</v>
      </c>
      <c r="Y85" s="132">
        <v>153</v>
      </c>
      <c r="Z85" s="132">
        <v>67</v>
      </c>
      <c r="AC85" s="125" t="s">
        <v>470</v>
      </c>
      <c r="AD85" s="125">
        <v>5250</v>
      </c>
    </row>
    <row r="86" spans="1:28" ht="19.5">
      <c r="A86" s="131" t="s">
        <v>333</v>
      </c>
      <c r="B86" s="132" t="s">
        <v>334</v>
      </c>
      <c r="C86" s="132" t="s">
        <v>471</v>
      </c>
      <c r="D86" s="131" t="s">
        <v>336</v>
      </c>
      <c r="E86" s="131" t="s">
        <v>337</v>
      </c>
      <c r="F86" s="132">
        <v>49</v>
      </c>
      <c r="G86" s="132">
        <v>154</v>
      </c>
      <c r="H86" s="132"/>
      <c r="I86" s="132"/>
      <c r="J86" s="132">
        <v>15</v>
      </c>
      <c r="K86" s="132">
        <v>3</v>
      </c>
      <c r="L86" s="132">
        <v>12</v>
      </c>
      <c r="M86" s="132" t="s">
        <v>338</v>
      </c>
      <c r="N86" s="132" t="s">
        <v>339</v>
      </c>
      <c r="O86" s="132" t="s">
        <v>13</v>
      </c>
      <c r="P86" s="132" t="s">
        <v>13</v>
      </c>
      <c r="Q86" s="132" t="s">
        <v>180</v>
      </c>
      <c r="R86" s="132" t="s">
        <v>13</v>
      </c>
      <c r="S86" s="131"/>
      <c r="U86" s="131" t="s">
        <v>341</v>
      </c>
      <c r="V86" s="132" t="s">
        <v>342</v>
      </c>
      <c r="W86" s="132" t="s">
        <v>343</v>
      </c>
      <c r="X86" s="131"/>
      <c r="Y86" s="132">
        <v>180</v>
      </c>
      <c r="Z86" s="132">
        <v>67</v>
      </c>
      <c r="AA86" s="125" t="s">
        <v>355</v>
      </c>
      <c r="AB86" s="125">
        <v>3540</v>
      </c>
    </row>
    <row r="87" spans="1:28" ht="19.5">
      <c r="A87" s="131" t="s">
        <v>333</v>
      </c>
      <c r="B87" s="132" t="s">
        <v>334</v>
      </c>
      <c r="C87" s="132" t="s">
        <v>472</v>
      </c>
      <c r="D87" s="131" t="s">
        <v>336</v>
      </c>
      <c r="E87" s="131" t="s">
        <v>337</v>
      </c>
      <c r="F87" s="132">
        <v>40</v>
      </c>
      <c r="G87" s="132">
        <v>126</v>
      </c>
      <c r="H87" s="132"/>
      <c r="I87" s="132"/>
      <c r="J87" s="132">
        <v>13</v>
      </c>
      <c r="K87" s="132">
        <v>3</v>
      </c>
      <c r="L87" s="132">
        <v>7</v>
      </c>
      <c r="M87" s="132" t="s">
        <v>338</v>
      </c>
      <c r="N87" s="132" t="s">
        <v>339</v>
      </c>
      <c r="O87" s="132" t="s">
        <v>13</v>
      </c>
      <c r="P87" s="132" t="s">
        <v>180</v>
      </c>
      <c r="Q87" s="132" t="s">
        <v>180</v>
      </c>
      <c r="R87" s="132"/>
      <c r="S87" s="131"/>
      <c r="U87" s="131" t="s">
        <v>341</v>
      </c>
      <c r="V87" s="132" t="s">
        <v>342</v>
      </c>
      <c r="W87" s="132" t="s">
        <v>343</v>
      </c>
      <c r="X87" s="131"/>
      <c r="Y87" s="132">
        <v>91</v>
      </c>
      <c r="Z87" s="132">
        <v>55</v>
      </c>
      <c r="AA87" s="125" t="s">
        <v>344</v>
      </c>
      <c r="AB87" s="125">
        <v>2370</v>
      </c>
    </row>
    <row r="88" spans="1:28" ht="19.5">
      <c r="A88" s="131" t="s">
        <v>333</v>
      </c>
      <c r="B88" s="132" t="s">
        <v>334</v>
      </c>
      <c r="C88" s="132" t="s">
        <v>473</v>
      </c>
      <c r="D88" s="131" t="s">
        <v>336</v>
      </c>
      <c r="E88" s="131" t="s">
        <v>337</v>
      </c>
      <c r="F88" s="132">
        <v>48</v>
      </c>
      <c r="G88" s="132">
        <v>151</v>
      </c>
      <c r="H88" s="132"/>
      <c r="I88" s="132"/>
      <c r="J88" s="132">
        <v>16</v>
      </c>
      <c r="K88" s="132">
        <v>2</v>
      </c>
      <c r="L88" s="132">
        <v>10</v>
      </c>
      <c r="M88" s="132" t="s">
        <v>338</v>
      </c>
      <c r="N88" s="132" t="s">
        <v>339</v>
      </c>
      <c r="O88" s="132" t="s">
        <v>180</v>
      </c>
      <c r="P88" s="132" t="s">
        <v>180</v>
      </c>
      <c r="Q88" s="132" t="s">
        <v>180</v>
      </c>
      <c r="R88" s="132"/>
      <c r="S88" s="131" t="s">
        <v>474</v>
      </c>
      <c r="U88" s="131" t="s">
        <v>341</v>
      </c>
      <c r="V88" s="132" t="s">
        <v>342</v>
      </c>
      <c r="W88" s="132" t="s">
        <v>343</v>
      </c>
      <c r="X88" s="131"/>
      <c r="Y88" s="132">
        <v>160</v>
      </c>
      <c r="Z88" s="132">
        <v>66</v>
      </c>
      <c r="AA88" s="125" t="s">
        <v>355</v>
      </c>
      <c r="AB88" s="125">
        <v>3540</v>
      </c>
    </row>
    <row r="89" spans="1:28" ht="19.5">
      <c r="A89" s="131" t="s">
        <v>333</v>
      </c>
      <c r="B89" s="132" t="s">
        <v>334</v>
      </c>
      <c r="C89" s="132" t="s">
        <v>475</v>
      </c>
      <c r="D89" s="131" t="s">
        <v>336</v>
      </c>
      <c r="E89" s="131" t="s">
        <v>337</v>
      </c>
      <c r="F89" s="132">
        <v>44</v>
      </c>
      <c r="G89" s="132">
        <v>138</v>
      </c>
      <c r="H89" s="132"/>
      <c r="I89" s="132"/>
      <c r="J89" s="132">
        <v>15</v>
      </c>
      <c r="K89" s="132">
        <v>3</v>
      </c>
      <c r="L89" s="132">
        <v>8</v>
      </c>
      <c r="M89" s="132" t="s">
        <v>338</v>
      </c>
      <c r="N89" s="132" t="s">
        <v>339</v>
      </c>
      <c r="O89" s="132" t="s">
        <v>13</v>
      </c>
      <c r="P89" s="132" t="s">
        <v>13</v>
      </c>
      <c r="Q89" s="132" t="s">
        <v>180</v>
      </c>
      <c r="R89" s="132"/>
      <c r="S89" s="131"/>
      <c r="U89" s="131" t="s">
        <v>341</v>
      </c>
      <c r="V89" s="132" t="s">
        <v>342</v>
      </c>
      <c r="W89" s="132" t="s">
        <v>180</v>
      </c>
      <c r="X89" s="131"/>
      <c r="Y89" s="132">
        <v>120</v>
      </c>
      <c r="Z89" s="132">
        <v>60</v>
      </c>
      <c r="AA89" s="125" t="s">
        <v>344</v>
      </c>
      <c r="AB89" s="125">
        <v>2370</v>
      </c>
    </row>
    <row r="90" spans="1:28" ht="19.5">
      <c r="A90" s="131" t="s">
        <v>333</v>
      </c>
      <c r="B90" s="132" t="s">
        <v>334</v>
      </c>
      <c r="C90" s="132" t="s">
        <v>476</v>
      </c>
      <c r="D90" s="131" t="s">
        <v>336</v>
      </c>
      <c r="E90" s="131" t="s">
        <v>337</v>
      </c>
      <c r="F90" s="132">
        <v>33</v>
      </c>
      <c r="G90" s="132">
        <v>104</v>
      </c>
      <c r="H90" s="132"/>
      <c r="I90" s="132"/>
      <c r="J90" s="132">
        <v>12</v>
      </c>
      <c r="K90" s="132">
        <v>2</v>
      </c>
      <c r="L90" s="132">
        <v>6</v>
      </c>
      <c r="M90" s="132" t="s">
        <v>338</v>
      </c>
      <c r="N90" s="132" t="s">
        <v>339</v>
      </c>
      <c r="O90" s="132" t="s">
        <v>180</v>
      </c>
      <c r="P90" s="132" t="s">
        <v>13</v>
      </c>
      <c r="Q90" s="132" t="s">
        <v>180</v>
      </c>
      <c r="R90" s="132"/>
      <c r="S90" s="131"/>
      <c r="U90" s="131" t="s">
        <v>341</v>
      </c>
      <c r="V90" s="132" t="s">
        <v>367</v>
      </c>
      <c r="W90" s="132" t="s">
        <v>343</v>
      </c>
      <c r="X90" s="131"/>
      <c r="Y90" s="132">
        <v>72</v>
      </c>
      <c r="Z90" s="132">
        <v>45</v>
      </c>
      <c r="AA90" s="125" t="s">
        <v>352</v>
      </c>
      <c r="AB90" s="125">
        <v>2180</v>
      </c>
    </row>
    <row r="91" spans="1:36" ht="26.25" customHeight="1">
      <c r="A91" s="187" t="s">
        <v>333</v>
      </c>
      <c r="B91" s="188" t="s">
        <v>334</v>
      </c>
      <c r="C91" s="188" t="s">
        <v>477</v>
      </c>
      <c r="D91" s="187" t="s">
        <v>336</v>
      </c>
      <c r="E91" s="187" t="s">
        <v>337</v>
      </c>
      <c r="F91" s="188">
        <v>41</v>
      </c>
      <c r="G91" s="188">
        <v>129</v>
      </c>
      <c r="H91" s="188"/>
      <c r="I91" s="188"/>
      <c r="J91" s="188">
        <v>14</v>
      </c>
      <c r="K91" s="188">
        <v>3</v>
      </c>
      <c r="L91" s="188">
        <v>9</v>
      </c>
      <c r="M91" s="188" t="s">
        <v>338</v>
      </c>
      <c r="N91" s="188" t="s">
        <v>339</v>
      </c>
      <c r="O91" s="188" t="s">
        <v>180</v>
      </c>
      <c r="P91" s="188" t="s">
        <v>180</v>
      </c>
      <c r="Q91" s="188" t="s">
        <v>180</v>
      </c>
      <c r="R91" s="188" t="s">
        <v>13</v>
      </c>
      <c r="S91" s="187" t="s">
        <v>436</v>
      </c>
      <c r="U91" s="131" t="s">
        <v>356</v>
      </c>
      <c r="V91" s="132" t="s">
        <v>342</v>
      </c>
      <c r="W91" s="132" t="s">
        <v>13</v>
      </c>
      <c r="X91" s="131" t="s">
        <v>357</v>
      </c>
      <c r="Y91" s="188">
        <v>126</v>
      </c>
      <c r="Z91" s="188">
        <v>56</v>
      </c>
      <c r="AJ91" s="125">
        <v>1200</v>
      </c>
    </row>
    <row r="92" spans="1:28" ht="19.5">
      <c r="A92" s="187"/>
      <c r="B92" s="188"/>
      <c r="C92" s="188"/>
      <c r="D92" s="187"/>
      <c r="E92" s="187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7"/>
      <c r="U92" s="131" t="s">
        <v>341</v>
      </c>
      <c r="V92" s="132" t="s">
        <v>342</v>
      </c>
      <c r="W92" s="132" t="s">
        <v>13</v>
      </c>
      <c r="X92" s="131"/>
      <c r="Y92" s="188"/>
      <c r="Z92" s="188"/>
      <c r="AA92" s="125" t="s">
        <v>386</v>
      </c>
      <c r="AB92" s="125">
        <v>2950</v>
      </c>
    </row>
    <row r="93" spans="1:30" ht="19.5">
      <c r="A93" s="131" t="s">
        <v>333</v>
      </c>
      <c r="B93" s="132" t="s">
        <v>334</v>
      </c>
      <c r="C93" s="132" t="s">
        <v>478</v>
      </c>
      <c r="D93" s="131" t="s">
        <v>336</v>
      </c>
      <c r="E93" s="131" t="s">
        <v>337</v>
      </c>
      <c r="F93" s="132">
        <v>27</v>
      </c>
      <c r="G93" s="132">
        <v>85</v>
      </c>
      <c r="H93" s="132"/>
      <c r="I93" s="132"/>
      <c r="J93" s="132">
        <v>9</v>
      </c>
      <c r="K93" s="132">
        <v>3</v>
      </c>
      <c r="L93" s="132">
        <v>8</v>
      </c>
      <c r="M93" s="132" t="s">
        <v>343</v>
      </c>
      <c r="N93" s="132" t="s">
        <v>339</v>
      </c>
      <c r="O93" s="132" t="s">
        <v>180</v>
      </c>
      <c r="P93" s="132" t="s">
        <v>180</v>
      </c>
      <c r="Q93" s="132" t="s">
        <v>180</v>
      </c>
      <c r="R93" s="132"/>
      <c r="S93" s="131"/>
      <c r="U93" s="131" t="s">
        <v>372</v>
      </c>
      <c r="V93" s="132" t="s">
        <v>367</v>
      </c>
      <c r="W93" s="132" t="s">
        <v>343</v>
      </c>
      <c r="X93" s="131"/>
      <c r="Y93" s="132">
        <v>72</v>
      </c>
      <c r="Z93" s="132">
        <v>37</v>
      </c>
      <c r="AC93" s="125" t="s">
        <v>381</v>
      </c>
      <c r="AD93" s="125">
        <v>3430</v>
      </c>
    </row>
    <row r="94" spans="1:30" ht="19.5">
      <c r="A94" s="131" t="s">
        <v>333</v>
      </c>
      <c r="B94" s="132" t="s">
        <v>334</v>
      </c>
      <c r="C94" s="132" t="s">
        <v>479</v>
      </c>
      <c r="D94" s="131" t="s">
        <v>336</v>
      </c>
      <c r="E94" s="131" t="s">
        <v>337</v>
      </c>
      <c r="F94" s="132">
        <v>35</v>
      </c>
      <c r="G94" s="132">
        <v>110</v>
      </c>
      <c r="H94" s="132"/>
      <c r="I94" s="132"/>
      <c r="J94" s="132">
        <v>14</v>
      </c>
      <c r="K94" s="132">
        <v>5</v>
      </c>
      <c r="L94" s="132">
        <v>8</v>
      </c>
      <c r="M94" s="132" t="s">
        <v>338</v>
      </c>
      <c r="N94" s="132" t="s">
        <v>339</v>
      </c>
      <c r="O94" s="132" t="s">
        <v>180</v>
      </c>
      <c r="P94" s="132" t="s">
        <v>180</v>
      </c>
      <c r="Q94" s="132" t="s">
        <v>343</v>
      </c>
      <c r="R94" s="132"/>
      <c r="S94" s="131" t="s">
        <v>480</v>
      </c>
      <c r="U94" s="131" t="s">
        <v>372</v>
      </c>
      <c r="V94" s="132" t="s">
        <v>367</v>
      </c>
      <c r="W94" s="132" t="s">
        <v>343</v>
      </c>
      <c r="X94" s="131"/>
      <c r="Y94" s="132">
        <v>112</v>
      </c>
      <c r="Z94" s="132">
        <v>48</v>
      </c>
      <c r="AC94" s="125" t="s">
        <v>399</v>
      </c>
      <c r="AD94" s="125">
        <v>3510</v>
      </c>
    </row>
    <row r="95" spans="1:28" ht="19.5">
      <c r="A95" s="131" t="s">
        <v>333</v>
      </c>
      <c r="B95" s="132" t="s">
        <v>334</v>
      </c>
      <c r="C95" s="132" t="s">
        <v>481</v>
      </c>
      <c r="D95" s="131" t="s">
        <v>336</v>
      </c>
      <c r="E95" s="131" t="s">
        <v>337</v>
      </c>
      <c r="F95" s="132">
        <v>36</v>
      </c>
      <c r="G95" s="132">
        <v>113</v>
      </c>
      <c r="H95" s="132"/>
      <c r="I95" s="132"/>
      <c r="J95" s="132">
        <v>14</v>
      </c>
      <c r="K95" s="132">
        <v>3</v>
      </c>
      <c r="L95" s="132">
        <v>8</v>
      </c>
      <c r="M95" s="132" t="s">
        <v>338</v>
      </c>
      <c r="N95" s="132" t="s">
        <v>339</v>
      </c>
      <c r="O95" s="132" t="s">
        <v>13</v>
      </c>
      <c r="P95" s="132" t="s">
        <v>180</v>
      </c>
      <c r="Q95" s="132" t="s">
        <v>180</v>
      </c>
      <c r="R95" s="132"/>
      <c r="S95" s="131"/>
      <c r="U95" s="131" t="s">
        <v>341</v>
      </c>
      <c r="V95" s="132" t="s">
        <v>367</v>
      </c>
      <c r="W95" s="132" t="s">
        <v>343</v>
      </c>
      <c r="X95" s="131"/>
      <c r="Y95" s="132">
        <v>112</v>
      </c>
      <c r="Z95" s="132">
        <v>50</v>
      </c>
      <c r="AA95" s="125" t="s">
        <v>344</v>
      </c>
      <c r="AB95" s="125">
        <v>2370</v>
      </c>
    </row>
    <row r="96" spans="1:30" ht="19.5">
      <c r="A96" s="131" t="s">
        <v>333</v>
      </c>
      <c r="B96" s="132" t="s">
        <v>334</v>
      </c>
      <c r="C96" s="132" t="s">
        <v>482</v>
      </c>
      <c r="D96" s="131" t="s">
        <v>336</v>
      </c>
      <c r="E96" s="131" t="s">
        <v>337</v>
      </c>
      <c r="F96" s="132">
        <v>45</v>
      </c>
      <c r="G96" s="132">
        <v>141</v>
      </c>
      <c r="H96" s="132"/>
      <c r="I96" s="132"/>
      <c r="J96" s="132">
        <v>19</v>
      </c>
      <c r="K96" s="132">
        <v>4</v>
      </c>
      <c r="L96" s="132">
        <v>8</v>
      </c>
      <c r="M96" s="132" t="s">
        <v>338</v>
      </c>
      <c r="N96" s="132" t="s">
        <v>339</v>
      </c>
      <c r="O96" s="132" t="s">
        <v>13</v>
      </c>
      <c r="P96" s="132" t="s">
        <v>180</v>
      </c>
      <c r="Q96" s="132" t="s">
        <v>180</v>
      </c>
      <c r="R96" s="132"/>
      <c r="S96" s="131" t="s">
        <v>377</v>
      </c>
      <c r="U96" s="131" t="s">
        <v>372</v>
      </c>
      <c r="V96" s="132" t="s">
        <v>342</v>
      </c>
      <c r="W96" s="132" t="s">
        <v>13</v>
      </c>
      <c r="X96" s="131" t="s">
        <v>378</v>
      </c>
      <c r="Y96" s="132">
        <v>152</v>
      </c>
      <c r="Z96" s="132">
        <v>62</v>
      </c>
      <c r="AC96" s="125" t="s">
        <v>470</v>
      </c>
      <c r="AD96" s="125">
        <v>5250</v>
      </c>
    </row>
    <row r="97" spans="1:28" ht="12.75" customHeight="1">
      <c r="A97" s="187" t="s">
        <v>333</v>
      </c>
      <c r="B97" s="188" t="s">
        <v>334</v>
      </c>
      <c r="C97" s="188" t="s">
        <v>483</v>
      </c>
      <c r="D97" s="187" t="s">
        <v>336</v>
      </c>
      <c r="E97" s="187" t="s">
        <v>337</v>
      </c>
      <c r="F97" s="188">
        <v>51</v>
      </c>
      <c r="G97" s="188">
        <v>160</v>
      </c>
      <c r="H97" s="188"/>
      <c r="I97" s="188"/>
      <c r="J97" s="188">
        <v>17</v>
      </c>
      <c r="K97" s="188">
        <v>4</v>
      </c>
      <c r="L97" s="188">
        <v>10</v>
      </c>
      <c r="M97" s="188" t="s">
        <v>338</v>
      </c>
      <c r="N97" s="188" t="s">
        <v>339</v>
      </c>
      <c r="O97" s="188" t="s">
        <v>13</v>
      </c>
      <c r="P97" s="188" t="s">
        <v>180</v>
      </c>
      <c r="Q97" s="188" t="s">
        <v>180</v>
      </c>
      <c r="R97" s="188"/>
      <c r="S97" s="187"/>
      <c r="U97" s="131" t="s">
        <v>341</v>
      </c>
      <c r="V97" s="132" t="s">
        <v>367</v>
      </c>
      <c r="W97" s="132" t="s">
        <v>343</v>
      </c>
      <c r="X97" s="131"/>
      <c r="Y97" s="188">
        <v>170</v>
      </c>
      <c r="Z97" s="188">
        <v>70</v>
      </c>
      <c r="AA97" s="125" t="s">
        <v>355</v>
      </c>
      <c r="AB97" s="125">
        <v>3540</v>
      </c>
    </row>
    <row r="98" spans="1:36" ht="29.25">
      <c r="A98" s="187"/>
      <c r="B98" s="188"/>
      <c r="C98" s="188"/>
      <c r="D98" s="187"/>
      <c r="E98" s="187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7"/>
      <c r="U98" s="131" t="s">
        <v>356</v>
      </c>
      <c r="V98" s="132" t="s">
        <v>367</v>
      </c>
      <c r="W98" s="132" t="s">
        <v>343</v>
      </c>
      <c r="X98" s="131" t="s">
        <v>357</v>
      </c>
      <c r="Y98" s="188"/>
      <c r="Z98" s="188"/>
      <c r="AJ98" s="125">
        <v>2000</v>
      </c>
    </row>
    <row r="99" spans="1:30" ht="48.75">
      <c r="A99" s="131" t="s">
        <v>333</v>
      </c>
      <c r="B99" s="132" t="s">
        <v>334</v>
      </c>
      <c r="C99" s="132" t="s">
        <v>484</v>
      </c>
      <c r="D99" s="131" t="s">
        <v>336</v>
      </c>
      <c r="E99" s="131" t="s">
        <v>337</v>
      </c>
      <c r="F99" s="132">
        <v>49</v>
      </c>
      <c r="G99" s="132">
        <v>154</v>
      </c>
      <c r="H99" s="132"/>
      <c r="I99" s="132"/>
      <c r="J99" s="132">
        <v>16</v>
      </c>
      <c r="K99" s="132">
        <v>4</v>
      </c>
      <c r="L99" s="132">
        <v>11</v>
      </c>
      <c r="M99" s="132" t="s">
        <v>338</v>
      </c>
      <c r="N99" s="132" t="s">
        <v>339</v>
      </c>
      <c r="O99" s="132" t="s">
        <v>13</v>
      </c>
      <c r="P99" s="132" t="s">
        <v>180</v>
      </c>
      <c r="Q99" s="132" t="s">
        <v>343</v>
      </c>
      <c r="R99" s="132"/>
      <c r="S99" s="131" t="s">
        <v>485</v>
      </c>
      <c r="U99" s="131" t="s">
        <v>372</v>
      </c>
      <c r="V99" s="132" t="s">
        <v>342</v>
      </c>
      <c r="W99" s="132" t="s">
        <v>180</v>
      </c>
      <c r="X99" s="131" t="s">
        <v>420</v>
      </c>
      <c r="Y99" s="132">
        <v>176</v>
      </c>
      <c r="Z99" s="132">
        <v>67</v>
      </c>
      <c r="AC99" s="125" t="s">
        <v>470</v>
      </c>
      <c r="AD99" s="125">
        <v>5250</v>
      </c>
    </row>
    <row r="100" spans="1:36" ht="26.25" customHeight="1">
      <c r="A100" s="187" t="s">
        <v>333</v>
      </c>
      <c r="B100" s="188" t="s">
        <v>334</v>
      </c>
      <c r="C100" s="188" t="s">
        <v>486</v>
      </c>
      <c r="D100" s="187" t="s">
        <v>336</v>
      </c>
      <c r="E100" s="187" t="s">
        <v>337</v>
      </c>
      <c r="F100" s="188">
        <v>51</v>
      </c>
      <c r="G100" s="188">
        <v>160</v>
      </c>
      <c r="H100" s="188"/>
      <c r="I100" s="188"/>
      <c r="J100" s="188">
        <v>18</v>
      </c>
      <c r="K100" s="188">
        <v>5</v>
      </c>
      <c r="L100" s="188">
        <v>10</v>
      </c>
      <c r="M100" s="188" t="s">
        <v>338</v>
      </c>
      <c r="N100" s="188" t="s">
        <v>339</v>
      </c>
      <c r="O100" s="188" t="s">
        <v>13</v>
      </c>
      <c r="P100" s="188" t="s">
        <v>180</v>
      </c>
      <c r="Q100" s="188" t="s">
        <v>180</v>
      </c>
      <c r="R100" s="188"/>
      <c r="S100" s="187" t="s">
        <v>487</v>
      </c>
      <c r="U100" s="131" t="s">
        <v>356</v>
      </c>
      <c r="V100" s="132" t="s">
        <v>342</v>
      </c>
      <c r="W100" s="132" t="s">
        <v>180</v>
      </c>
      <c r="X100" s="131" t="s">
        <v>357</v>
      </c>
      <c r="Y100" s="188">
        <v>180</v>
      </c>
      <c r="Z100" s="188">
        <v>70</v>
      </c>
      <c r="AJ100" s="125">
        <v>2000</v>
      </c>
    </row>
    <row r="101" spans="1:28" ht="19.5">
      <c r="A101" s="187"/>
      <c r="B101" s="188"/>
      <c r="C101" s="188"/>
      <c r="D101" s="187"/>
      <c r="E101" s="187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7"/>
      <c r="U101" s="131" t="s">
        <v>341</v>
      </c>
      <c r="V101" s="132" t="s">
        <v>342</v>
      </c>
      <c r="W101" s="132" t="s">
        <v>180</v>
      </c>
      <c r="X101" s="131"/>
      <c r="Y101" s="188"/>
      <c r="Z101" s="188"/>
      <c r="AA101" s="125" t="s">
        <v>355</v>
      </c>
      <c r="AB101" s="125">
        <v>3540</v>
      </c>
    </row>
    <row r="102" spans="1:26" ht="19.5">
      <c r="A102" s="131" t="s">
        <v>333</v>
      </c>
      <c r="B102" s="132" t="s">
        <v>334</v>
      </c>
      <c r="C102" s="132" t="s">
        <v>488</v>
      </c>
      <c r="D102" s="131" t="s">
        <v>489</v>
      </c>
      <c r="E102" s="131" t="s">
        <v>490</v>
      </c>
      <c r="F102" s="132">
        <v>37</v>
      </c>
      <c r="G102" s="132">
        <v>116</v>
      </c>
      <c r="H102" s="132"/>
      <c r="I102" s="132"/>
      <c r="J102" s="132">
        <v>15</v>
      </c>
      <c r="K102" s="132">
        <v>3</v>
      </c>
      <c r="L102" s="132">
        <v>6</v>
      </c>
      <c r="M102" s="132" t="s">
        <v>338</v>
      </c>
      <c r="N102" s="132" t="s">
        <v>339</v>
      </c>
      <c r="O102" s="132" t="s">
        <v>180</v>
      </c>
      <c r="P102" s="132" t="s">
        <v>180</v>
      </c>
      <c r="Q102" s="132" t="s">
        <v>180</v>
      </c>
      <c r="R102" s="132"/>
      <c r="S102" s="131"/>
      <c r="U102" s="131"/>
      <c r="V102" s="132"/>
      <c r="W102" s="132"/>
      <c r="X102" s="131"/>
      <c r="Y102" s="132">
        <v>90</v>
      </c>
      <c r="Z102" s="132">
        <v>51</v>
      </c>
    </row>
    <row r="103" spans="1:30" ht="19.5">
      <c r="A103" s="131" t="s">
        <v>333</v>
      </c>
      <c r="B103" s="132" t="s">
        <v>334</v>
      </c>
      <c r="C103" s="132" t="s">
        <v>491</v>
      </c>
      <c r="D103" s="131" t="s">
        <v>336</v>
      </c>
      <c r="E103" s="131" t="s">
        <v>337</v>
      </c>
      <c r="F103" s="132">
        <v>54</v>
      </c>
      <c r="G103" s="132">
        <v>170</v>
      </c>
      <c r="H103" s="132"/>
      <c r="I103" s="132"/>
      <c r="J103" s="132">
        <v>20</v>
      </c>
      <c r="K103" s="132">
        <v>5</v>
      </c>
      <c r="L103" s="132">
        <v>11</v>
      </c>
      <c r="M103" s="132" t="s">
        <v>338</v>
      </c>
      <c r="N103" s="132" t="s">
        <v>339</v>
      </c>
      <c r="O103" s="132" t="s">
        <v>13</v>
      </c>
      <c r="P103" s="132" t="s">
        <v>180</v>
      </c>
      <c r="Q103" s="132" t="s">
        <v>180</v>
      </c>
      <c r="R103" s="132"/>
      <c r="S103" s="131" t="s">
        <v>351</v>
      </c>
      <c r="U103" s="131" t="s">
        <v>372</v>
      </c>
      <c r="V103" s="132" t="s">
        <v>367</v>
      </c>
      <c r="W103" s="132" t="s">
        <v>343</v>
      </c>
      <c r="X103" s="131"/>
      <c r="Y103" s="132">
        <v>220</v>
      </c>
      <c r="Z103" s="132">
        <v>74</v>
      </c>
      <c r="AC103" s="125" t="s">
        <v>492</v>
      </c>
      <c r="AD103" s="125">
        <v>6540</v>
      </c>
    </row>
    <row r="104" spans="1:30" ht="29.25">
      <c r="A104" s="131" t="s">
        <v>333</v>
      </c>
      <c r="B104" s="132" t="s">
        <v>334</v>
      </c>
      <c r="C104" s="132" t="s">
        <v>493</v>
      </c>
      <c r="D104" s="131" t="s">
        <v>370</v>
      </c>
      <c r="E104" s="131" t="s">
        <v>371</v>
      </c>
      <c r="F104" s="132">
        <v>42</v>
      </c>
      <c r="G104" s="132">
        <v>132</v>
      </c>
      <c r="H104" s="132"/>
      <c r="I104" s="132"/>
      <c r="J104" s="132">
        <v>15</v>
      </c>
      <c r="K104" s="132">
        <v>4</v>
      </c>
      <c r="L104" s="132">
        <v>9</v>
      </c>
      <c r="M104" s="132" t="s">
        <v>338</v>
      </c>
      <c r="N104" s="132" t="s">
        <v>339</v>
      </c>
      <c r="O104" s="132" t="s">
        <v>13</v>
      </c>
      <c r="P104" s="132" t="s">
        <v>180</v>
      </c>
      <c r="Q104" s="132" t="s">
        <v>180</v>
      </c>
      <c r="R104" s="132"/>
      <c r="S104" s="131" t="s">
        <v>419</v>
      </c>
      <c r="U104" s="131" t="s">
        <v>372</v>
      </c>
      <c r="V104" s="132" t="s">
        <v>342</v>
      </c>
      <c r="W104" s="132" t="s">
        <v>13</v>
      </c>
      <c r="X104" s="131" t="s">
        <v>378</v>
      </c>
      <c r="Y104" s="132">
        <v>135</v>
      </c>
      <c r="Z104" s="132">
        <v>58</v>
      </c>
      <c r="AC104" s="125" t="s">
        <v>379</v>
      </c>
      <c r="AD104" s="125">
        <v>4380</v>
      </c>
    </row>
    <row r="105" spans="1:28" ht="19.5">
      <c r="A105" s="131" t="s">
        <v>333</v>
      </c>
      <c r="B105" s="132" t="s">
        <v>334</v>
      </c>
      <c r="C105" s="132" t="s">
        <v>494</v>
      </c>
      <c r="D105" s="131" t="s">
        <v>370</v>
      </c>
      <c r="E105" s="131" t="s">
        <v>371</v>
      </c>
      <c r="F105" s="132">
        <v>41</v>
      </c>
      <c r="G105" s="132">
        <v>129</v>
      </c>
      <c r="H105" s="132"/>
      <c r="I105" s="132"/>
      <c r="J105" s="132">
        <v>15</v>
      </c>
      <c r="K105" s="132">
        <v>5</v>
      </c>
      <c r="L105" s="132">
        <v>9</v>
      </c>
      <c r="M105" s="132" t="s">
        <v>338</v>
      </c>
      <c r="N105" s="132" t="s">
        <v>339</v>
      </c>
      <c r="O105" s="132" t="s">
        <v>180</v>
      </c>
      <c r="P105" s="132" t="s">
        <v>180</v>
      </c>
      <c r="Q105" s="132" t="s">
        <v>180</v>
      </c>
      <c r="R105" s="132"/>
      <c r="S105" s="131"/>
      <c r="U105" s="131" t="s">
        <v>341</v>
      </c>
      <c r="V105" s="132" t="s">
        <v>342</v>
      </c>
      <c r="W105" s="132" t="s">
        <v>180</v>
      </c>
      <c r="X105" s="131"/>
      <c r="Y105" s="132">
        <v>135</v>
      </c>
      <c r="Z105" s="132">
        <v>56</v>
      </c>
      <c r="AA105" s="125" t="s">
        <v>386</v>
      </c>
      <c r="AB105" s="125">
        <v>2950</v>
      </c>
    </row>
    <row r="106" spans="1:36" ht="26.25" customHeight="1">
      <c r="A106" s="187" t="s">
        <v>333</v>
      </c>
      <c r="B106" s="188" t="s">
        <v>334</v>
      </c>
      <c r="C106" s="188" t="s">
        <v>495</v>
      </c>
      <c r="D106" s="187" t="s">
        <v>336</v>
      </c>
      <c r="E106" s="187" t="s">
        <v>337</v>
      </c>
      <c r="F106" s="188">
        <v>45</v>
      </c>
      <c r="G106" s="188">
        <v>141</v>
      </c>
      <c r="H106" s="188"/>
      <c r="I106" s="188"/>
      <c r="J106" s="188">
        <v>17</v>
      </c>
      <c r="K106" s="188">
        <v>6</v>
      </c>
      <c r="L106" s="188">
        <v>8</v>
      </c>
      <c r="M106" s="188" t="s">
        <v>338</v>
      </c>
      <c r="N106" s="188" t="s">
        <v>350</v>
      </c>
      <c r="O106" s="188" t="s">
        <v>180</v>
      </c>
      <c r="P106" s="188" t="s">
        <v>180</v>
      </c>
      <c r="Q106" s="188" t="s">
        <v>343</v>
      </c>
      <c r="R106" s="188"/>
      <c r="S106" s="187" t="s">
        <v>496</v>
      </c>
      <c r="U106" s="131" t="s">
        <v>356</v>
      </c>
      <c r="V106" s="132" t="s">
        <v>342</v>
      </c>
      <c r="W106" s="132" t="s">
        <v>13</v>
      </c>
      <c r="X106" s="131" t="s">
        <v>357</v>
      </c>
      <c r="Y106" s="188">
        <v>136</v>
      </c>
      <c r="Z106" s="188">
        <v>62</v>
      </c>
      <c r="AJ106" s="125">
        <v>2000</v>
      </c>
    </row>
    <row r="107" spans="1:28" ht="19.5">
      <c r="A107" s="187"/>
      <c r="B107" s="188"/>
      <c r="C107" s="188"/>
      <c r="D107" s="187"/>
      <c r="E107" s="187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7"/>
      <c r="U107" s="131" t="s">
        <v>341</v>
      </c>
      <c r="V107" s="132" t="s">
        <v>342</v>
      </c>
      <c r="W107" s="132" t="s">
        <v>13</v>
      </c>
      <c r="X107" s="131"/>
      <c r="Y107" s="188"/>
      <c r="Z107" s="188"/>
      <c r="AA107" s="125" t="s">
        <v>386</v>
      </c>
      <c r="AB107" s="125">
        <v>2950</v>
      </c>
    </row>
    <row r="108" spans="1:36" ht="34.5" customHeight="1">
      <c r="A108" s="187" t="s">
        <v>333</v>
      </c>
      <c r="B108" s="188" t="s">
        <v>334</v>
      </c>
      <c r="C108" s="188" t="s">
        <v>497</v>
      </c>
      <c r="D108" s="187" t="s">
        <v>336</v>
      </c>
      <c r="E108" s="187" t="s">
        <v>337</v>
      </c>
      <c r="F108" s="188">
        <v>57</v>
      </c>
      <c r="G108" s="188">
        <v>179</v>
      </c>
      <c r="H108" s="188"/>
      <c r="I108" s="188"/>
      <c r="J108" s="188">
        <v>18</v>
      </c>
      <c r="K108" s="188">
        <v>2</v>
      </c>
      <c r="L108" s="188">
        <v>9</v>
      </c>
      <c r="M108" s="188" t="s">
        <v>338</v>
      </c>
      <c r="N108" s="188" t="s">
        <v>339</v>
      </c>
      <c r="O108" s="188" t="s">
        <v>13</v>
      </c>
      <c r="P108" s="188" t="s">
        <v>180</v>
      </c>
      <c r="Q108" s="188" t="s">
        <v>343</v>
      </c>
      <c r="R108" s="188"/>
      <c r="S108" s="187" t="s">
        <v>498</v>
      </c>
      <c r="U108" s="131" t="s">
        <v>356</v>
      </c>
      <c r="V108" s="132" t="s">
        <v>342</v>
      </c>
      <c r="W108" s="132" t="s">
        <v>180</v>
      </c>
      <c r="X108" s="131" t="s">
        <v>499</v>
      </c>
      <c r="Y108" s="188">
        <v>162</v>
      </c>
      <c r="Z108" s="188">
        <v>78</v>
      </c>
      <c r="AJ108" s="125">
        <v>2000</v>
      </c>
    </row>
    <row r="109" spans="1:28" ht="19.5">
      <c r="A109" s="187"/>
      <c r="B109" s="188"/>
      <c r="C109" s="188"/>
      <c r="D109" s="187"/>
      <c r="E109" s="187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7"/>
      <c r="U109" s="131" t="s">
        <v>341</v>
      </c>
      <c r="V109" s="132" t="s">
        <v>342</v>
      </c>
      <c r="W109" s="132" t="s">
        <v>180</v>
      </c>
      <c r="X109" s="131"/>
      <c r="Y109" s="188"/>
      <c r="Z109" s="188"/>
      <c r="AA109" s="125" t="s">
        <v>355</v>
      </c>
      <c r="AB109" s="125">
        <v>3540</v>
      </c>
    </row>
    <row r="110" spans="1:26" ht="19.5">
      <c r="A110" s="187"/>
      <c r="B110" s="188"/>
      <c r="C110" s="188"/>
      <c r="D110" s="187"/>
      <c r="E110" s="187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7"/>
      <c r="U110" s="131" t="s">
        <v>360</v>
      </c>
      <c r="V110" s="132" t="s">
        <v>342</v>
      </c>
      <c r="W110" s="132" t="s">
        <v>180</v>
      </c>
      <c r="X110" s="131" t="s">
        <v>361</v>
      </c>
      <c r="Y110" s="188"/>
      <c r="Z110" s="188"/>
    </row>
    <row r="111" spans="1:28" ht="12.75" customHeight="1">
      <c r="A111" s="187" t="s">
        <v>333</v>
      </c>
      <c r="B111" s="188" t="s">
        <v>334</v>
      </c>
      <c r="C111" s="188" t="s">
        <v>500</v>
      </c>
      <c r="D111" s="187" t="s">
        <v>336</v>
      </c>
      <c r="E111" s="187" t="s">
        <v>337</v>
      </c>
      <c r="F111" s="188">
        <v>53</v>
      </c>
      <c r="G111" s="188">
        <v>167</v>
      </c>
      <c r="H111" s="188"/>
      <c r="I111" s="188"/>
      <c r="J111" s="188">
        <v>17</v>
      </c>
      <c r="K111" s="188">
        <v>5</v>
      </c>
      <c r="L111" s="188">
        <v>9</v>
      </c>
      <c r="M111" s="188" t="s">
        <v>338</v>
      </c>
      <c r="N111" s="188" t="s">
        <v>350</v>
      </c>
      <c r="O111" s="188" t="s">
        <v>180</v>
      </c>
      <c r="P111" s="188" t="s">
        <v>180</v>
      </c>
      <c r="Q111" s="188" t="s">
        <v>343</v>
      </c>
      <c r="R111" s="188"/>
      <c r="S111" s="187" t="s">
        <v>365</v>
      </c>
      <c r="U111" s="131" t="s">
        <v>341</v>
      </c>
      <c r="V111" s="132" t="s">
        <v>342</v>
      </c>
      <c r="W111" s="132" t="s">
        <v>180</v>
      </c>
      <c r="X111" s="131"/>
      <c r="Y111" s="188">
        <v>153</v>
      </c>
      <c r="Z111" s="188">
        <v>73</v>
      </c>
      <c r="AA111" s="125" t="s">
        <v>355</v>
      </c>
      <c r="AB111" s="125">
        <v>3540</v>
      </c>
    </row>
    <row r="112" spans="1:36" ht="29.25">
      <c r="A112" s="187"/>
      <c r="B112" s="188"/>
      <c r="C112" s="188"/>
      <c r="D112" s="187"/>
      <c r="E112" s="187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7"/>
      <c r="U112" s="131" t="s">
        <v>356</v>
      </c>
      <c r="V112" s="132" t="s">
        <v>342</v>
      </c>
      <c r="W112" s="132" t="s">
        <v>180</v>
      </c>
      <c r="X112" s="131" t="s">
        <v>357</v>
      </c>
      <c r="Y112" s="188"/>
      <c r="Z112" s="188"/>
      <c r="AJ112" s="125">
        <v>2000</v>
      </c>
    </row>
    <row r="113" spans="1:28" ht="19.5">
      <c r="A113" s="131" t="s">
        <v>333</v>
      </c>
      <c r="B113" s="132" t="s">
        <v>334</v>
      </c>
      <c r="C113" s="132" t="s">
        <v>501</v>
      </c>
      <c r="D113" s="131" t="s">
        <v>370</v>
      </c>
      <c r="E113" s="131" t="s">
        <v>371</v>
      </c>
      <c r="F113" s="132">
        <v>38</v>
      </c>
      <c r="G113" s="132">
        <v>119</v>
      </c>
      <c r="H113" s="132"/>
      <c r="I113" s="132"/>
      <c r="J113" s="132">
        <v>14</v>
      </c>
      <c r="K113" s="132">
        <v>3</v>
      </c>
      <c r="L113" s="132">
        <v>10</v>
      </c>
      <c r="M113" s="132" t="s">
        <v>338</v>
      </c>
      <c r="N113" s="132" t="s">
        <v>339</v>
      </c>
      <c r="O113" s="132" t="s">
        <v>180</v>
      </c>
      <c r="P113" s="132" t="s">
        <v>13</v>
      </c>
      <c r="Q113" s="132" t="s">
        <v>180</v>
      </c>
      <c r="R113" s="132"/>
      <c r="S113" s="131"/>
      <c r="U113" s="131" t="s">
        <v>341</v>
      </c>
      <c r="V113" s="132" t="s">
        <v>342</v>
      </c>
      <c r="W113" s="132" t="s">
        <v>180</v>
      </c>
      <c r="X113" s="131"/>
      <c r="Y113" s="132">
        <v>140</v>
      </c>
      <c r="Z113" s="132">
        <v>52</v>
      </c>
      <c r="AA113" s="125" t="s">
        <v>502</v>
      </c>
      <c r="AB113" s="125">
        <v>2950</v>
      </c>
    </row>
    <row r="114" spans="1:28" ht="19.5">
      <c r="A114" s="131" t="s">
        <v>333</v>
      </c>
      <c r="B114" s="132" t="s">
        <v>334</v>
      </c>
      <c r="C114" s="132" t="s">
        <v>503</v>
      </c>
      <c r="D114" s="131" t="s">
        <v>336</v>
      </c>
      <c r="E114" s="131" t="s">
        <v>337</v>
      </c>
      <c r="F114" s="132">
        <v>46</v>
      </c>
      <c r="G114" s="132">
        <v>145</v>
      </c>
      <c r="H114" s="132"/>
      <c r="I114" s="132"/>
      <c r="J114" s="132">
        <v>16</v>
      </c>
      <c r="K114" s="132">
        <v>5</v>
      </c>
      <c r="L114" s="132">
        <v>9</v>
      </c>
      <c r="M114" s="132" t="s">
        <v>338</v>
      </c>
      <c r="N114" s="132" t="s">
        <v>339</v>
      </c>
      <c r="O114" s="132" t="s">
        <v>180</v>
      </c>
      <c r="P114" s="132" t="s">
        <v>180</v>
      </c>
      <c r="Q114" s="132" t="s">
        <v>180</v>
      </c>
      <c r="R114" s="132"/>
      <c r="S114" s="131"/>
      <c r="U114" s="131" t="s">
        <v>341</v>
      </c>
      <c r="V114" s="132" t="s">
        <v>342</v>
      </c>
      <c r="W114" s="132" t="s">
        <v>343</v>
      </c>
      <c r="X114" s="131"/>
      <c r="Y114" s="132">
        <v>144</v>
      </c>
      <c r="Z114" s="132">
        <v>63</v>
      </c>
      <c r="AA114" s="125" t="s">
        <v>502</v>
      </c>
      <c r="AB114" s="125">
        <v>2950</v>
      </c>
    </row>
    <row r="115" spans="1:28" ht="12.75" customHeight="1">
      <c r="A115" s="187" t="s">
        <v>333</v>
      </c>
      <c r="B115" s="188" t="s">
        <v>334</v>
      </c>
      <c r="C115" s="188" t="s">
        <v>504</v>
      </c>
      <c r="D115" s="187" t="s">
        <v>336</v>
      </c>
      <c r="E115" s="187" t="s">
        <v>337</v>
      </c>
      <c r="F115" s="188">
        <v>54</v>
      </c>
      <c r="G115" s="188">
        <v>170</v>
      </c>
      <c r="H115" s="188"/>
      <c r="I115" s="188"/>
      <c r="J115" s="188">
        <v>18</v>
      </c>
      <c r="K115" s="188">
        <v>5</v>
      </c>
      <c r="L115" s="188">
        <v>10</v>
      </c>
      <c r="M115" s="188" t="s">
        <v>338</v>
      </c>
      <c r="N115" s="188" t="s">
        <v>339</v>
      </c>
      <c r="O115" s="188" t="s">
        <v>13</v>
      </c>
      <c r="P115" s="188" t="s">
        <v>343</v>
      </c>
      <c r="Q115" s="188" t="s">
        <v>342</v>
      </c>
      <c r="R115" s="188"/>
      <c r="S115" s="187" t="s">
        <v>505</v>
      </c>
      <c r="U115" s="131" t="s">
        <v>341</v>
      </c>
      <c r="V115" s="132" t="s">
        <v>342</v>
      </c>
      <c r="W115" s="132" t="s">
        <v>13</v>
      </c>
      <c r="X115" s="131"/>
      <c r="Y115" s="188">
        <v>180</v>
      </c>
      <c r="Z115" s="188">
        <v>74</v>
      </c>
      <c r="AA115" s="125" t="s">
        <v>355</v>
      </c>
      <c r="AB115" s="125">
        <v>3540</v>
      </c>
    </row>
    <row r="116" spans="1:36" ht="29.25">
      <c r="A116" s="187"/>
      <c r="B116" s="188"/>
      <c r="C116" s="188"/>
      <c r="D116" s="187"/>
      <c r="E116" s="187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7"/>
      <c r="U116" s="131" t="s">
        <v>356</v>
      </c>
      <c r="V116" s="132" t="s">
        <v>342</v>
      </c>
      <c r="W116" s="132" t="s">
        <v>13</v>
      </c>
      <c r="X116" s="131" t="s">
        <v>357</v>
      </c>
      <c r="Y116" s="188"/>
      <c r="Z116" s="188"/>
      <c r="AJ116" s="125">
        <v>2000</v>
      </c>
    </row>
    <row r="117" spans="1:26" ht="19.5">
      <c r="A117" s="187"/>
      <c r="B117" s="188"/>
      <c r="C117" s="188"/>
      <c r="D117" s="187"/>
      <c r="E117" s="187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7"/>
      <c r="U117" s="131" t="s">
        <v>360</v>
      </c>
      <c r="V117" s="132" t="s">
        <v>342</v>
      </c>
      <c r="W117" s="132" t="s">
        <v>13</v>
      </c>
      <c r="X117" s="131" t="s">
        <v>361</v>
      </c>
      <c r="Y117" s="188"/>
      <c r="Z117" s="188"/>
    </row>
    <row r="118" spans="1:36" ht="26.25" customHeight="1">
      <c r="A118" s="187" t="s">
        <v>333</v>
      </c>
      <c r="B118" s="188" t="s">
        <v>334</v>
      </c>
      <c r="C118" s="188" t="s">
        <v>506</v>
      </c>
      <c r="D118" s="187" t="s">
        <v>336</v>
      </c>
      <c r="E118" s="187" t="s">
        <v>337</v>
      </c>
      <c r="F118" s="188">
        <v>45</v>
      </c>
      <c r="G118" s="188">
        <v>141</v>
      </c>
      <c r="H118" s="188"/>
      <c r="I118" s="188"/>
      <c r="J118" s="188">
        <v>16</v>
      </c>
      <c r="K118" s="188">
        <v>4</v>
      </c>
      <c r="L118" s="188">
        <v>8</v>
      </c>
      <c r="M118" s="188" t="s">
        <v>338</v>
      </c>
      <c r="N118" s="188" t="s">
        <v>339</v>
      </c>
      <c r="O118" s="188" t="s">
        <v>180</v>
      </c>
      <c r="P118" s="188" t="s">
        <v>180</v>
      </c>
      <c r="Q118" s="188" t="s">
        <v>180</v>
      </c>
      <c r="R118" s="188"/>
      <c r="S118" s="187"/>
      <c r="U118" s="131" t="s">
        <v>356</v>
      </c>
      <c r="V118" s="132" t="s">
        <v>342</v>
      </c>
      <c r="W118" s="132" t="s">
        <v>180</v>
      </c>
      <c r="X118" s="131" t="s">
        <v>357</v>
      </c>
      <c r="Y118" s="188">
        <v>128</v>
      </c>
      <c r="Z118" s="188">
        <v>62</v>
      </c>
      <c r="AJ118" s="125">
        <v>2000</v>
      </c>
    </row>
    <row r="119" spans="1:28" ht="19.5">
      <c r="A119" s="187"/>
      <c r="B119" s="188"/>
      <c r="C119" s="188"/>
      <c r="D119" s="187"/>
      <c r="E119" s="187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7"/>
      <c r="U119" s="131" t="s">
        <v>341</v>
      </c>
      <c r="V119" s="132" t="s">
        <v>342</v>
      </c>
      <c r="W119" s="132" t="s">
        <v>180</v>
      </c>
      <c r="X119" s="131"/>
      <c r="Y119" s="188"/>
      <c r="Z119" s="188"/>
      <c r="AA119" s="125" t="s">
        <v>502</v>
      </c>
      <c r="AB119" s="125">
        <v>2950</v>
      </c>
    </row>
    <row r="120" spans="1:28" ht="19.5">
      <c r="A120" s="131" t="s">
        <v>333</v>
      </c>
      <c r="B120" s="132" t="s">
        <v>334</v>
      </c>
      <c r="C120" s="132" t="s">
        <v>507</v>
      </c>
      <c r="D120" s="131" t="s">
        <v>336</v>
      </c>
      <c r="E120" s="131" t="s">
        <v>337</v>
      </c>
      <c r="F120" s="132">
        <v>46</v>
      </c>
      <c r="G120" s="132">
        <v>145</v>
      </c>
      <c r="H120" s="132"/>
      <c r="I120" s="132"/>
      <c r="J120" s="132">
        <v>13</v>
      </c>
      <c r="K120" s="132">
        <v>2</v>
      </c>
      <c r="L120" s="132">
        <v>7</v>
      </c>
      <c r="M120" s="132" t="s">
        <v>338</v>
      </c>
      <c r="N120" s="132" t="s">
        <v>339</v>
      </c>
      <c r="O120" s="132" t="s">
        <v>180</v>
      </c>
      <c r="P120" s="132" t="s">
        <v>13</v>
      </c>
      <c r="Q120" s="132" t="s">
        <v>180</v>
      </c>
      <c r="R120" s="132"/>
      <c r="S120" s="131"/>
      <c r="U120" s="131" t="s">
        <v>341</v>
      </c>
      <c r="V120" s="132" t="s">
        <v>342</v>
      </c>
      <c r="W120" s="132" t="s">
        <v>343</v>
      </c>
      <c r="X120" s="131"/>
      <c r="Y120" s="132">
        <v>91</v>
      </c>
      <c r="Z120" s="132">
        <v>63</v>
      </c>
      <c r="AA120" s="125" t="s">
        <v>344</v>
      </c>
      <c r="AB120" s="125">
        <v>2370</v>
      </c>
    </row>
    <row r="121" spans="1:28" ht="19.5">
      <c r="A121" s="131" t="s">
        <v>333</v>
      </c>
      <c r="B121" s="132" t="s">
        <v>334</v>
      </c>
      <c r="C121" s="132" t="s">
        <v>508</v>
      </c>
      <c r="D121" s="131" t="s">
        <v>336</v>
      </c>
      <c r="E121" s="131" t="s">
        <v>337</v>
      </c>
      <c r="F121" s="132">
        <v>51</v>
      </c>
      <c r="G121" s="132">
        <v>160</v>
      </c>
      <c r="H121" s="132"/>
      <c r="I121" s="132"/>
      <c r="J121" s="132">
        <v>15</v>
      </c>
      <c r="K121" s="132">
        <v>5</v>
      </c>
      <c r="L121" s="132">
        <v>11</v>
      </c>
      <c r="M121" s="132" t="s">
        <v>338</v>
      </c>
      <c r="N121" s="132" t="s">
        <v>339</v>
      </c>
      <c r="O121" s="132" t="s">
        <v>13</v>
      </c>
      <c r="P121" s="132" t="s">
        <v>180</v>
      </c>
      <c r="Q121" s="132" t="s">
        <v>180</v>
      </c>
      <c r="R121" s="132"/>
      <c r="S121" s="131" t="s">
        <v>509</v>
      </c>
      <c r="U121" s="131" t="s">
        <v>341</v>
      </c>
      <c r="V121" s="132" t="s">
        <v>342</v>
      </c>
      <c r="W121" s="132" t="s">
        <v>343</v>
      </c>
      <c r="X121" s="131"/>
      <c r="Y121" s="132">
        <v>165</v>
      </c>
      <c r="Z121" s="132">
        <v>70</v>
      </c>
      <c r="AA121" s="125" t="s">
        <v>510</v>
      </c>
      <c r="AB121" s="125">
        <v>3540</v>
      </c>
    </row>
    <row r="122" spans="1:28" ht="19.5">
      <c r="A122" s="131" t="s">
        <v>333</v>
      </c>
      <c r="B122" s="132" t="s">
        <v>334</v>
      </c>
      <c r="C122" s="132" t="s">
        <v>511</v>
      </c>
      <c r="D122" s="131" t="s">
        <v>336</v>
      </c>
      <c r="E122" s="131" t="s">
        <v>337</v>
      </c>
      <c r="F122" s="132">
        <v>42</v>
      </c>
      <c r="G122" s="132">
        <v>132</v>
      </c>
      <c r="H122" s="132"/>
      <c r="I122" s="132"/>
      <c r="J122" s="132">
        <v>12</v>
      </c>
      <c r="K122" s="132">
        <v>4</v>
      </c>
      <c r="L122" s="132">
        <v>7</v>
      </c>
      <c r="M122" s="132" t="s">
        <v>338</v>
      </c>
      <c r="N122" s="132" t="s">
        <v>339</v>
      </c>
      <c r="O122" s="132" t="s">
        <v>180</v>
      </c>
      <c r="P122" s="132" t="s">
        <v>180</v>
      </c>
      <c r="Q122" s="132" t="s">
        <v>180</v>
      </c>
      <c r="R122" s="132"/>
      <c r="S122" s="131" t="s">
        <v>403</v>
      </c>
      <c r="U122" s="131" t="s">
        <v>341</v>
      </c>
      <c r="V122" s="132" t="s">
        <v>342</v>
      </c>
      <c r="W122" s="132" t="s">
        <v>343</v>
      </c>
      <c r="X122" s="131"/>
      <c r="Y122" s="132">
        <v>84</v>
      </c>
      <c r="Z122" s="132">
        <v>58</v>
      </c>
      <c r="AA122" s="125" t="s">
        <v>352</v>
      </c>
      <c r="AB122" s="125">
        <v>2180</v>
      </c>
    </row>
    <row r="123" spans="1:28" ht="19.5">
      <c r="A123" s="131" t="s">
        <v>333</v>
      </c>
      <c r="B123" s="132" t="s">
        <v>334</v>
      </c>
      <c r="C123" s="132" t="s">
        <v>512</v>
      </c>
      <c r="D123" s="131" t="s">
        <v>336</v>
      </c>
      <c r="E123" s="131" t="s">
        <v>337</v>
      </c>
      <c r="F123" s="132">
        <v>50</v>
      </c>
      <c r="G123" s="132">
        <v>157</v>
      </c>
      <c r="H123" s="132"/>
      <c r="I123" s="132"/>
      <c r="J123" s="132">
        <v>16</v>
      </c>
      <c r="K123" s="132">
        <v>3</v>
      </c>
      <c r="L123" s="132">
        <v>11</v>
      </c>
      <c r="M123" s="132" t="s">
        <v>338</v>
      </c>
      <c r="N123" s="132" t="s">
        <v>339</v>
      </c>
      <c r="O123" s="132" t="s">
        <v>13</v>
      </c>
      <c r="P123" s="132" t="s">
        <v>13</v>
      </c>
      <c r="Q123" s="132" t="s">
        <v>180</v>
      </c>
      <c r="R123" s="132"/>
      <c r="S123" s="131"/>
      <c r="U123" s="131" t="s">
        <v>341</v>
      </c>
      <c r="V123" s="132" t="s">
        <v>342</v>
      </c>
      <c r="W123" s="132" t="s">
        <v>343</v>
      </c>
      <c r="X123" s="131"/>
      <c r="Y123" s="132">
        <v>176</v>
      </c>
      <c r="Z123" s="132">
        <v>69</v>
      </c>
      <c r="AA123" s="125" t="s">
        <v>513</v>
      </c>
      <c r="AB123" s="125">
        <v>3540</v>
      </c>
    </row>
    <row r="124" spans="1:30" ht="19.5">
      <c r="A124" s="131" t="s">
        <v>333</v>
      </c>
      <c r="B124" s="132" t="s">
        <v>334</v>
      </c>
      <c r="C124" s="132" t="s">
        <v>514</v>
      </c>
      <c r="D124" s="131" t="s">
        <v>336</v>
      </c>
      <c r="E124" s="131" t="s">
        <v>337</v>
      </c>
      <c r="F124" s="132">
        <v>36</v>
      </c>
      <c r="G124" s="132">
        <v>113</v>
      </c>
      <c r="H124" s="132"/>
      <c r="I124" s="132"/>
      <c r="J124" s="132">
        <v>14</v>
      </c>
      <c r="K124" s="132">
        <v>3</v>
      </c>
      <c r="L124" s="132">
        <v>6</v>
      </c>
      <c r="M124" s="132" t="s">
        <v>338</v>
      </c>
      <c r="N124" s="132" t="s">
        <v>339</v>
      </c>
      <c r="O124" s="132" t="s">
        <v>180</v>
      </c>
      <c r="P124" s="132" t="s">
        <v>180</v>
      </c>
      <c r="Q124" s="132" t="s">
        <v>180</v>
      </c>
      <c r="R124" s="132"/>
      <c r="S124" s="131"/>
      <c r="U124" s="131" t="s">
        <v>372</v>
      </c>
      <c r="V124" s="132" t="s">
        <v>367</v>
      </c>
      <c r="W124" s="132" t="s">
        <v>343</v>
      </c>
      <c r="X124" s="131"/>
      <c r="Y124" s="132">
        <v>84</v>
      </c>
      <c r="Z124" s="132">
        <v>50</v>
      </c>
      <c r="AC124" s="125" t="s">
        <v>381</v>
      </c>
      <c r="AD124" s="125">
        <v>3430</v>
      </c>
    </row>
    <row r="125" spans="1:30" ht="19.5">
      <c r="A125" s="131" t="s">
        <v>333</v>
      </c>
      <c r="B125" s="132" t="s">
        <v>334</v>
      </c>
      <c r="C125" s="132" t="s">
        <v>515</v>
      </c>
      <c r="D125" s="131" t="s">
        <v>336</v>
      </c>
      <c r="E125" s="131" t="s">
        <v>337</v>
      </c>
      <c r="F125" s="132">
        <v>38</v>
      </c>
      <c r="G125" s="132">
        <v>119</v>
      </c>
      <c r="H125" s="132"/>
      <c r="I125" s="132"/>
      <c r="J125" s="132">
        <v>13</v>
      </c>
      <c r="K125" s="132">
        <v>4</v>
      </c>
      <c r="L125" s="132">
        <v>8</v>
      </c>
      <c r="M125" s="132" t="s">
        <v>338</v>
      </c>
      <c r="N125" s="132" t="s">
        <v>339</v>
      </c>
      <c r="O125" s="132" t="s">
        <v>13</v>
      </c>
      <c r="P125" s="132" t="s">
        <v>180</v>
      </c>
      <c r="Q125" s="132" t="s">
        <v>180</v>
      </c>
      <c r="R125" s="132"/>
      <c r="S125" s="131"/>
      <c r="U125" s="131" t="s">
        <v>372</v>
      </c>
      <c r="V125" s="132" t="s">
        <v>367</v>
      </c>
      <c r="W125" s="132" t="s">
        <v>343</v>
      </c>
      <c r="X125" s="131"/>
      <c r="Y125" s="132">
        <v>104</v>
      </c>
      <c r="Z125" s="132">
        <v>52</v>
      </c>
      <c r="AC125" s="125" t="s">
        <v>399</v>
      </c>
      <c r="AD125" s="125">
        <v>3510</v>
      </c>
    </row>
    <row r="126" spans="1:28" ht="19.5">
      <c r="A126" s="131" t="s">
        <v>333</v>
      </c>
      <c r="B126" s="132" t="s">
        <v>334</v>
      </c>
      <c r="C126" s="132" t="s">
        <v>516</v>
      </c>
      <c r="D126" s="131" t="s">
        <v>336</v>
      </c>
      <c r="E126" s="131" t="s">
        <v>337</v>
      </c>
      <c r="F126" s="132">
        <v>48</v>
      </c>
      <c r="G126" s="132">
        <v>151</v>
      </c>
      <c r="H126" s="132"/>
      <c r="I126" s="132"/>
      <c r="J126" s="132">
        <v>15</v>
      </c>
      <c r="K126" s="132">
        <v>6</v>
      </c>
      <c r="L126" s="132">
        <v>10</v>
      </c>
      <c r="M126" s="132" t="s">
        <v>338</v>
      </c>
      <c r="N126" s="132" t="s">
        <v>339</v>
      </c>
      <c r="O126" s="132" t="s">
        <v>180</v>
      </c>
      <c r="P126" s="132" t="s">
        <v>180</v>
      </c>
      <c r="Q126" s="132" t="s">
        <v>180</v>
      </c>
      <c r="R126" s="132"/>
      <c r="S126" s="131"/>
      <c r="U126" s="131" t="s">
        <v>341</v>
      </c>
      <c r="V126" s="132" t="s">
        <v>342</v>
      </c>
      <c r="W126" s="132" t="s">
        <v>13</v>
      </c>
      <c r="X126" s="131"/>
      <c r="Y126" s="132">
        <v>150</v>
      </c>
      <c r="Z126" s="132">
        <v>66</v>
      </c>
      <c r="AA126" s="125" t="s">
        <v>386</v>
      </c>
      <c r="AB126" s="125">
        <v>2950</v>
      </c>
    </row>
    <row r="127" spans="1:28" ht="19.5">
      <c r="A127" s="131" t="s">
        <v>333</v>
      </c>
      <c r="B127" s="132" t="s">
        <v>334</v>
      </c>
      <c r="C127" s="132" t="s">
        <v>517</v>
      </c>
      <c r="D127" s="131" t="s">
        <v>336</v>
      </c>
      <c r="E127" s="131" t="s">
        <v>337</v>
      </c>
      <c r="F127" s="132">
        <v>53</v>
      </c>
      <c r="G127" s="132">
        <v>167</v>
      </c>
      <c r="H127" s="132"/>
      <c r="I127" s="132"/>
      <c r="J127" s="132">
        <v>14</v>
      </c>
      <c r="K127" s="132">
        <v>3</v>
      </c>
      <c r="L127" s="132">
        <v>8</v>
      </c>
      <c r="M127" s="132" t="s">
        <v>338</v>
      </c>
      <c r="N127" s="132" t="s">
        <v>350</v>
      </c>
      <c r="O127" s="132" t="s">
        <v>180</v>
      </c>
      <c r="P127" s="132" t="s">
        <v>180</v>
      </c>
      <c r="Q127" s="132" t="s">
        <v>343</v>
      </c>
      <c r="R127" s="132"/>
      <c r="S127" s="131" t="s">
        <v>351</v>
      </c>
      <c r="U127" s="131" t="s">
        <v>341</v>
      </c>
      <c r="V127" s="132" t="s">
        <v>342</v>
      </c>
      <c r="W127" s="132" t="s">
        <v>343</v>
      </c>
      <c r="X127" s="131"/>
      <c r="Y127" s="132">
        <v>112</v>
      </c>
      <c r="Z127" s="132">
        <v>73</v>
      </c>
      <c r="AA127" s="125" t="s">
        <v>344</v>
      </c>
      <c r="AB127" s="125">
        <v>2370</v>
      </c>
    </row>
    <row r="128" spans="1:28" ht="19.5">
      <c r="A128" s="131" t="s">
        <v>333</v>
      </c>
      <c r="B128" s="132" t="s">
        <v>334</v>
      </c>
      <c r="C128" s="132" t="s">
        <v>518</v>
      </c>
      <c r="D128" s="131" t="s">
        <v>336</v>
      </c>
      <c r="E128" s="131" t="s">
        <v>337</v>
      </c>
      <c r="F128" s="132">
        <v>48</v>
      </c>
      <c r="G128" s="132">
        <v>151</v>
      </c>
      <c r="H128" s="132"/>
      <c r="I128" s="132"/>
      <c r="J128" s="132">
        <v>12</v>
      </c>
      <c r="K128" s="132">
        <v>3</v>
      </c>
      <c r="L128" s="132">
        <v>7</v>
      </c>
      <c r="M128" s="132" t="s">
        <v>338</v>
      </c>
      <c r="N128" s="132" t="s">
        <v>339</v>
      </c>
      <c r="O128" s="132" t="s">
        <v>180</v>
      </c>
      <c r="P128" s="132" t="s">
        <v>180</v>
      </c>
      <c r="Q128" s="132" t="s">
        <v>180</v>
      </c>
      <c r="R128" s="132"/>
      <c r="S128" s="131"/>
      <c r="U128" s="131" t="s">
        <v>341</v>
      </c>
      <c r="V128" s="132" t="s">
        <v>342</v>
      </c>
      <c r="W128" s="132" t="s">
        <v>343</v>
      </c>
      <c r="X128" s="131"/>
      <c r="Y128" s="132">
        <v>84</v>
      </c>
      <c r="Z128" s="132">
        <v>66</v>
      </c>
      <c r="AA128" s="125" t="s">
        <v>352</v>
      </c>
      <c r="AB128" s="125">
        <v>2180</v>
      </c>
    </row>
    <row r="129" spans="1:36" ht="26.25" customHeight="1">
      <c r="A129" s="187" t="s">
        <v>333</v>
      </c>
      <c r="B129" s="188" t="s">
        <v>334</v>
      </c>
      <c r="C129" s="188" t="s">
        <v>519</v>
      </c>
      <c r="D129" s="187" t="s">
        <v>336</v>
      </c>
      <c r="E129" s="187" t="s">
        <v>337</v>
      </c>
      <c r="F129" s="188">
        <v>62</v>
      </c>
      <c r="G129" s="188">
        <v>195</v>
      </c>
      <c r="H129" s="188"/>
      <c r="I129" s="188"/>
      <c r="J129" s="188">
        <v>15</v>
      </c>
      <c r="K129" s="188">
        <v>3</v>
      </c>
      <c r="L129" s="188">
        <v>14</v>
      </c>
      <c r="M129" s="188" t="s">
        <v>338</v>
      </c>
      <c r="N129" s="188" t="s">
        <v>339</v>
      </c>
      <c r="O129" s="188" t="s">
        <v>180</v>
      </c>
      <c r="P129" s="188" t="s">
        <v>180</v>
      </c>
      <c r="Q129" s="188" t="s">
        <v>343</v>
      </c>
      <c r="R129" s="188"/>
      <c r="S129" s="187" t="s">
        <v>365</v>
      </c>
      <c r="U129" s="131" t="s">
        <v>520</v>
      </c>
      <c r="V129" s="132" t="s">
        <v>342</v>
      </c>
      <c r="W129" s="132" t="s">
        <v>180</v>
      </c>
      <c r="X129" s="131" t="s">
        <v>521</v>
      </c>
      <c r="Y129" s="188">
        <v>210</v>
      </c>
      <c r="Z129" s="188">
        <v>85</v>
      </c>
      <c r="AJ129" s="125">
        <v>2800</v>
      </c>
    </row>
    <row r="130" spans="1:28" ht="19.5">
      <c r="A130" s="187"/>
      <c r="B130" s="188"/>
      <c r="C130" s="188"/>
      <c r="D130" s="187"/>
      <c r="E130" s="187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7"/>
      <c r="U130" s="131" t="s">
        <v>341</v>
      </c>
      <c r="V130" s="132" t="s">
        <v>342</v>
      </c>
      <c r="W130" s="132" t="s">
        <v>180</v>
      </c>
      <c r="X130" s="131"/>
      <c r="Y130" s="188"/>
      <c r="Z130" s="188"/>
      <c r="AA130" s="125" t="s">
        <v>451</v>
      </c>
      <c r="AB130" s="125">
        <v>3990</v>
      </c>
    </row>
    <row r="131" spans="1:28" ht="12.75" customHeight="1">
      <c r="A131" s="187" t="s">
        <v>333</v>
      </c>
      <c r="B131" s="188" t="s">
        <v>334</v>
      </c>
      <c r="C131" s="188" t="s">
        <v>522</v>
      </c>
      <c r="D131" s="187" t="s">
        <v>370</v>
      </c>
      <c r="E131" s="187" t="s">
        <v>371</v>
      </c>
      <c r="F131" s="188">
        <v>37</v>
      </c>
      <c r="G131" s="188">
        <v>116</v>
      </c>
      <c r="H131" s="188"/>
      <c r="I131" s="188"/>
      <c r="J131" s="188">
        <v>13</v>
      </c>
      <c r="K131" s="188">
        <v>5</v>
      </c>
      <c r="L131" s="188">
        <v>10</v>
      </c>
      <c r="M131" s="188" t="s">
        <v>338</v>
      </c>
      <c r="N131" s="188" t="s">
        <v>339</v>
      </c>
      <c r="O131" s="188" t="s">
        <v>13</v>
      </c>
      <c r="P131" s="188" t="s">
        <v>180</v>
      </c>
      <c r="Q131" s="188" t="s">
        <v>343</v>
      </c>
      <c r="R131" s="188"/>
      <c r="S131" s="187" t="s">
        <v>523</v>
      </c>
      <c r="U131" s="131" t="s">
        <v>341</v>
      </c>
      <c r="V131" s="132" t="s">
        <v>342</v>
      </c>
      <c r="W131" s="132" t="s">
        <v>343</v>
      </c>
      <c r="X131" s="131"/>
      <c r="Y131" s="188">
        <v>130</v>
      </c>
      <c r="Z131" s="188">
        <v>51</v>
      </c>
      <c r="AA131" s="125" t="s">
        <v>502</v>
      </c>
      <c r="AB131" s="125">
        <v>2950</v>
      </c>
    </row>
    <row r="132" spans="1:35" ht="39">
      <c r="A132" s="187"/>
      <c r="B132" s="188"/>
      <c r="C132" s="188"/>
      <c r="D132" s="187"/>
      <c r="E132" s="187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7"/>
      <c r="U132" s="131" t="s">
        <v>345</v>
      </c>
      <c r="V132" s="132" t="s">
        <v>342</v>
      </c>
      <c r="W132" s="132" t="s">
        <v>13</v>
      </c>
      <c r="X132" s="131"/>
      <c r="Y132" s="188"/>
      <c r="Z132" s="188"/>
      <c r="AI132" s="125">
        <v>1000</v>
      </c>
    </row>
    <row r="133" spans="1:28" ht="19.5">
      <c r="A133" s="131" t="s">
        <v>333</v>
      </c>
      <c r="B133" s="132" t="s">
        <v>334</v>
      </c>
      <c r="C133" s="132" t="s">
        <v>524</v>
      </c>
      <c r="D133" s="131" t="s">
        <v>525</v>
      </c>
      <c r="E133" s="131" t="s">
        <v>526</v>
      </c>
      <c r="F133" s="132">
        <v>43</v>
      </c>
      <c r="G133" s="132">
        <v>135</v>
      </c>
      <c r="H133" s="132"/>
      <c r="I133" s="132"/>
      <c r="J133" s="132">
        <v>15</v>
      </c>
      <c r="K133" s="132">
        <v>3</v>
      </c>
      <c r="L133" s="132">
        <v>8</v>
      </c>
      <c r="M133" s="132" t="s">
        <v>338</v>
      </c>
      <c r="N133" s="132" t="s">
        <v>339</v>
      </c>
      <c r="O133" s="132" t="s">
        <v>180</v>
      </c>
      <c r="P133" s="132" t="s">
        <v>13</v>
      </c>
      <c r="Q133" s="132" t="s">
        <v>180</v>
      </c>
      <c r="R133" s="132"/>
      <c r="S133" s="131"/>
      <c r="U133" s="131" t="s">
        <v>341</v>
      </c>
      <c r="V133" s="132" t="s">
        <v>367</v>
      </c>
      <c r="W133" s="132" t="s">
        <v>343</v>
      </c>
      <c r="X133" s="131"/>
      <c r="Y133" s="132">
        <v>120</v>
      </c>
      <c r="Z133" s="132">
        <v>59</v>
      </c>
      <c r="AA133" s="125" t="s">
        <v>502</v>
      </c>
      <c r="AB133" s="125">
        <v>2950</v>
      </c>
    </row>
    <row r="134" spans="1:28" ht="19.5">
      <c r="A134" s="131" t="s">
        <v>333</v>
      </c>
      <c r="B134" s="132" t="s">
        <v>334</v>
      </c>
      <c r="C134" s="132" t="s">
        <v>527</v>
      </c>
      <c r="D134" s="131" t="s">
        <v>336</v>
      </c>
      <c r="E134" s="131" t="s">
        <v>337</v>
      </c>
      <c r="F134" s="132">
        <v>53</v>
      </c>
      <c r="G134" s="132">
        <v>167</v>
      </c>
      <c r="H134" s="132"/>
      <c r="I134" s="132"/>
      <c r="J134" s="132">
        <v>15</v>
      </c>
      <c r="K134" s="132">
        <v>7</v>
      </c>
      <c r="L134" s="132">
        <v>10</v>
      </c>
      <c r="M134" s="132" t="s">
        <v>338</v>
      </c>
      <c r="N134" s="132" t="s">
        <v>339</v>
      </c>
      <c r="O134" s="132" t="s">
        <v>180</v>
      </c>
      <c r="P134" s="132" t="s">
        <v>180</v>
      </c>
      <c r="Q134" s="132" t="s">
        <v>180</v>
      </c>
      <c r="R134" s="132"/>
      <c r="S134" s="131" t="s">
        <v>351</v>
      </c>
      <c r="U134" s="131" t="s">
        <v>341</v>
      </c>
      <c r="V134" s="132" t="s">
        <v>342</v>
      </c>
      <c r="W134" s="132" t="s">
        <v>343</v>
      </c>
      <c r="X134" s="131"/>
      <c r="Y134" s="132">
        <v>150</v>
      </c>
      <c r="Z134" s="132">
        <v>73</v>
      </c>
      <c r="AA134" s="125" t="s">
        <v>502</v>
      </c>
      <c r="AB134" s="125">
        <v>2950</v>
      </c>
    </row>
    <row r="135" spans="1:34" ht="12.75" customHeight="1">
      <c r="A135" s="187" t="s">
        <v>333</v>
      </c>
      <c r="B135" s="188" t="s">
        <v>334</v>
      </c>
      <c r="C135" s="188" t="s">
        <v>528</v>
      </c>
      <c r="D135" s="187" t="s">
        <v>336</v>
      </c>
      <c r="E135" s="187" t="s">
        <v>337</v>
      </c>
      <c r="F135" s="188">
        <v>54</v>
      </c>
      <c r="G135" s="188">
        <v>170</v>
      </c>
      <c r="H135" s="188"/>
      <c r="I135" s="188"/>
      <c r="J135" s="188">
        <v>17</v>
      </c>
      <c r="K135" s="188">
        <v>5</v>
      </c>
      <c r="L135" s="188">
        <v>9</v>
      </c>
      <c r="M135" s="188" t="s">
        <v>338</v>
      </c>
      <c r="N135" s="188" t="s">
        <v>339</v>
      </c>
      <c r="O135" s="188" t="s">
        <v>180</v>
      </c>
      <c r="P135" s="188" t="s">
        <v>180</v>
      </c>
      <c r="Q135" s="188" t="s">
        <v>343</v>
      </c>
      <c r="R135" s="188"/>
      <c r="S135" s="187" t="s">
        <v>505</v>
      </c>
      <c r="U135" s="131" t="s">
        <v>360</v>
      </c>
      <c r="V135" s="132" t="s">
        <v>342</v>
      </c>
      <c r="W135" s="132" t="s">
        <v>343</v>
      </c>
      <c r="X135" s="131" t="s">
        <v>424</v>
      </c>
      <c r="Y135" s="188">
        <v>153</v>
      </c>
      <c r="Z135" s="188">
        <v>74</v>
      </c>
      <c r="AG135" s="125" t="s">
        <v>362</v>
      </c>
      <c r="AH135" s="125">
        <v>6600</v>
      </c>
    </row>
    <row r="136" spans="1:28" ht="19.5">
      <c r="A136" s="187"/>
      <c r="B136" s="188"/>
      <c r="C136" s="188"/>
      <c r="D136" s="187"/>
      <c r="E136" s="187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7"/>
      <c r="U136" s="131" t="s">
        <v>341</v>
      </c>
      <c r="V136" s="132" t="s">
        <v>342</v>
      </c>
      <c r="W136" s="132" t="s">
        <v>343</v>
      </c>
      <c r="X136" s="131"/>
      <c r="Y136" s="188"/>
      <c r="Z136" s="188"/>
      <c r="AA136" s="125" t="s">
        <v>510</v>
      </c>
      <c r="AB136" s="125">
        <v>3540</v>
      </c>
    </row>
    <row r="137" spans="1:28" ht="19.5">
      <c r="A137" s="131" t="s">
        <v>333</v>
      </c>
      <c r="B137" s="132" t="s">
        <v>334</v>
      </c>
      <c r="C137" s="132" t="s">
        <v>529</v>
      </c>
      <c r="D137" s="131" t="s">
        <v>336</v>
      </c>
      <c r="E137" s="131" t="s">
        <v>337</v>
      </c>
      <c r="F137" s="132">
        <v>31</v>
      </c>
      <c r="G137" s="132">
        <v>97</v>
      </c>
      <c r="H137" s="132"/>
      <c r="I137" s="132"/>
      <c r="J137" s="132">
        <v>10</v>
      </c>
      <c r="K137" s="132">
        <v>3</v>
      </c>
      <c r="L137" s="132">
        <v>7</v>
      </c>
      <c r="M137" s="132" t="s">
        <v>338</v>
      </c>
      <c r="N137" s="132" t="s">
        <v>350</v>
      </c>
      <c r="O137" s="132" t="s">
        <v>180</v>
      </c>
      <c r="P137" s="132" t="s">
        <v>180</v>
      </c>
      <c r="Q137" s="132" t="s">
        <v>343</v>
      </c>
      <c r="R137" s="132"/>
      <c r="S137" s="131" t="s">
        <v>365</v>
      </c>
      <c r="U137" s="131" t="s">
        <v>341</v>
      </c>
      <c r="V137" s="132" t="s">
        <v>342</v>
      </c>
      <c r="W137" s="132" t="s">
        <v>180</v>
      </c>
      <c r="X137" s="131"/>
      <c r="Y137" s="132">
        <v>70</v>
      </c>
      <c r="Z137" s="132">
        <v>43</v>
      </c>
      <c r="AA137" s="125" t="s">
        <v>352</v>
      </c>
      <c r="AB137" s="125">
        <v>2180</v>
      </c>
    </row>
    <row r="138" spans="1:30" ht="19.5">
      <c r="A138" s="131" t="s">
        <v>333</v>
      </c>
      <c r="B138" s="132" t="s">
        <v>334</v>
      </c>
      <c r="C138" s="132" t="s">
        <v>524</v>
      </c>
      <c r="D138" s="131" t="s">
        <v>336</v>
      </c>
      <c r="E138" s="131" t="s">
        <v>337</v>
      </c>
      <c r="F138" s="132">
        <v>43</v>
      </c>
      <c r="G138" s="132">
        <v>135</v>
      </c>
      <c r="H138" s="132"/>
      <c r="I138" s="132"/>
      <c r="J138" s="132">
        <v>15</v>
      </c>
      <c r="K138" s="132">
        <v>5</v>
      </c>
      <c r="L138" s="132">
        <v>9</v>
      </c>
      <c r="M138" s="132" t="s">
        <v>338</v>
      </c>
      <c r="N138" s="132" t="s">
        <v>350</v>
      </c>
      <c r="O138" s="132" t="s">
        <v>13</v>
      </c>
      <c r="P138" s="132" t="s">
        <v>180</v>
      </c>
      <c r="Q138" s="132" t="s">
        <v>180</v>
      </c>
      <c r="R138" s="132"/>
      <c r="S138" s="131" t="s">
        <v>530</v>
      </c>
      <c r="U138" s="131" t="s">
        <v>372</v>
      </c>
      <c r="V138" s="132" t="s">
        <v>367</v>
      </c>
      <c r="W138" s="132" t="s">
        <v>180</v>
      </c>
      <c r="X138" s="131"/>
      <c r="Y138" s="132">
        <v>135</v>
      </c>
      <c r="Z138" s="132">
        <v>59</v>
      </c>
      <c r="AC138" s="125" t="s">
        <v>379</v>
      </c>
      <c r="AD138" s="125">
        <v>4380</v>
      </c>
    </row>
    <row r="139" spans="1:30" ht="19.5">
      <c r="A139" s="131" t="s">
        <v>333</v>
      </c>
      <c r="B139" s="132" t="s">
        <v>334</v>
      </c>
      <c r="C139" s="132" t="s">
        <v>531</v>
      </c>
      <c r="D139" s="131" t="s">
        <v>525</v>
      </c>
      <c r="E139" s="131" t="s">
        <v>526</v>
      </c>
      <c r="F139" s="132">
        <v>37</v>
      </c>
      <c r="G139" s="132">
        <v>116</v>
      </c>
      <c r="H139" s="132"/>
      <c r="I139" s="132"/>
      <c r="J139" s="132">
        <v>10</v>
      </c>
      <c r="K139" s="132">
        <v>2</v>
      </c>
      <c r="L139" s="132">
        <v>8</v>
      </c>
      <c r="M139" s="132" t="s">
        <v>343</v>
      </c>
      <c r="N139" s="132" t="s">
        <v>339</v>
      </c>
      <c r="O139" s="132" t="s">
        <v>180</v>
      </c>
      <c r="P139" s="132" t="s">
        <v>180</v>
      </c>
      <c r="Q139" s="132" t="s">
        <v>180</v>
      </c>
      <c r="R139" s="132"/>
      <c r="S139" s="131"/>
      <c r="U139" s="131" t="s">
        <v>372</v>
      </c>
      <c r="V139" s="132" t="s">
        <v>367</v>
      </c>
      <c r="W139" s="132" t="s">
        <v>180</v>
      </c>
      <c r="X139" s="131"/>
      <c r="Y139" s="132">
        <v>80</v>
      </c>
      <c r="Z139" s="132">
        <v>51</v>
      </c>
      <c r="AC139" s="125" t="s">
        <v>381</v>
      </c>
      <c r="AD139" s="125">
        <v>3430</v>
      </c>
    </row>
    <row r="140" spans="1:28" ht="19.5">
      <c r="A140" s="131" t="s">
        <v>333</v>
      </c>
      <c r="B140" s="132" t="s">
        <v>334</v>
      </c>
      <c r="C140" s="132" t="s">
        <v>532</v>
      </c>
      <c r="D140" s="131" t="s">
        <v>533</v>
      </c>
      <c r="E140" s="131" t="s">
        <v>534</v>
      </c>
      <c r="F140" s="132">
        <v>44</v>
      </c>
      <c r="G140" s="132">
        <v>138</v>
      </c>
      <c r="H140" s="132"/>
      <c r="I140" s="132"/>
      <c r="J140" s="132">
        <v>16</v>
      </c>
      <c r="K140" s="132">
        <v>7</v>
      </c>
      <c r="L140" s="132">
        <v>6</v>
      </c>
      <c r="M140" s="132" t="s">
        <v>338</v>
      </c>
      <c r="N140" s="132" t="s">
        <v>339</v>
      </c>
      <c r="O140" s="132" t="s">
        <v>180</v>
      </c>
      <c r="P140" s="132" t="s">
        <v>180</v>
      </c>
      <c r="Q140" s="132" t="s">
        <v>180</v>
      </c>
      <c r="R140" s="132"/>
      <c r="S140" s="131" t="s">
        <v>535</v>
      </c>
      <c r="U140" s="131" t="s">
        <v>341</v>
      </c>
      <c r="V140" s="132" t="s">
        <v>367</v>
      </c>
      <c r="W140" s="132" t="s">
        <v>180</v>
      </c>
      <c r="X140" s="131"/>
      <c r="Y140" s="132">
        <v>96</v>
      </c>
      <c r="Z140" s="132">
        <v>60</v>
      </c>
      <c r="AA140" s="125" t="s">
        <v>344</v>
      </c>
      <c r="AB140" s="125">
        <v>2370</v>
      </c>
    </row>
    <row r="141" spans="1:34" ht="12.75" customHeight="1">
      <c r="A141" s="187" t="s">
        <v>333</v>
      </c>
      <c r="B141" s="188" t="s">
        <v>334</v>
      </c>
      <c r="C141" s="188" t="s">
        <v>536</v>
      </c>
      <c r="D141" s="187" t="s">
        <v>336</v>
      </c>
      <c r="E141" s="187" t="s">
        <v>337</v>
      </c>
      <c r="F141" s="188">
        <v>43</v>
      </c>
      <c r="G141" s="188">
        <v>135</v>
      </c>
      <c r="H141" s="188"/>
      <c r="I141" s="188"/>
      <c r="J141" s="188">
        <v>15</v>
      </c>
      <c r="K141" s="188">
        <v>5</v>
      </c>
      <c r="L141" s="188">
        <v>10</v>
      </c>
      <c r="M141" s="188" t="s">
        <v>338</v>
      </c>
      <c r="N141" s="188" t="s">
        <v>339</v>
      </c>
      <c r="O141" s="188" t="s">
        <v>180</v>
      </c>
      <c r="P141" s="188" t="s">
        <v>180</v>
      </c>
      <c r="Q141" s="188" t="s">
        <v>180</v>
      </c>
      <c r="R141" s="188"/>
      <c r="S141" s="187" t="s">
        <v>365</v>
      </c>
      <c r="U141" s="131" t="s">
        <v>360</v>
      </c>
      <c r="V141" s="132" t="s">
        <v>342</v>
      </c>
      <c r="W141" s="132" t="s">
        <v>343</v>
      </c>
      <c r="X141" s="131" t="s">
        <v>361</v>
      </c>
      <c r="Y141" s="188">
        <v>150</v>
      </c>
      <c r="Z141" s="188">
        <v>59</v>
      </c>
      <c r="AG141" s="125" t="s">
        <v>425</v>
      </c>
      <c r="AH141" s="125">
        <v>5690</v>
      </c>
    </row>
    <row r="142" spans="1:28" ht="19.5">
      <c r="A142" s="187"/>
      <c r="B142" s="188"/>
      <c r="C142" s="188"/>
      <c r="D142" s="187"/>
      <c r="E142" s="187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7"/>
      <c r="U142" s="131" t="s">
        <v>341</v>
      </c>
      <c r="V142" s="132" t="s">
        <v>342</v>
      </c>
      <c r="W142" s="132" t="s">
        <v>343</v>
      </c>
      <c r="X142" s="131"/>
      <c r="Y142" s="188"/>
      <c r="Z142" s="188"/>
      <c r="AA142" s="125" t="s">
        <v>502</v>
      </c>
      <c r="AB142" s="125">
        <v>2950</v>
      </c>
    </row>
    <row r="143" spans="1:28" ht="19.5">
      <c r="A143" s="131" t="s">
        <v>333</v>
      </c>
      <c r="B143" s="132" t="s">
        <v>334</v>
      </c>
      <c r="C143" s="132" t="s">
        <v>537</v>
      </c>
      <c r="D143" s="131" t="s">
        <v>336</v>
      </c>
      <c r="E143" s="131" t="s">
        <v>337</v>
      </c>
      <c r="F143" s="132">
        <v>38</v>
      </c>
      <c r="G143" s="132">
        <v>119</v>
      </c>
      <c r="H143" s="132"/>
      <c r="I143" s="132"/>
      <c r="J143" s="132">
        <v>15</v>
      </c>
      <c r="K143" s="132">
        <v>3</v>
      </c>
      <c r="L143" s="132">
        <v>6</v>
      </c>
      <c r="M143" s="132" t="s">
        <v>338</v>
      </c>
      <c r="N143" s="132" t="s">
        <v>350</v>
      </c>
      <c r="O143" s="132" t="s">
        <v>180</v>
      </c>
      <c r="P143" s="132" t="s">
        <v>180</v>
      </c>
      <c r="Q143" s="132" t="s">
        <v>343</v>
      </c>
      <c r="R143" s="132"/>
      <c r="S143" s="131" t="s">
        <v>365</v>
      </c>
      <c r="U143" s="131" t="s">
        <v>341</v>
      </c>
      <c r="V143" s="132" t="s">
        <v>342</v>
      </c>
      <c r="W143" s="132" t="s">
        <v>343</v>
      </c>
      <c r="X143" s="131"/>
      <c r="Y143" s="132">
        <v>90</v>
      </c>
      <c r="Z143" s="132">
        <v>52</v>
      </c>
      <c r="AA143" s="125" t="s">
        <v>352</v>
      </c>
      <c r="AB143" s="125">
        <v>2180</v>
      </c>
    </row>
    <row r="144" spans="1:30" ht="26.25" customHeight="1">
      <c r="A144" s="187" t="s">
        <v>333</v>
      </c>
      <c r="B144" s="188" t="s">
        <v>334</v>
      </c>
      <c r="C144" s="188" t="s">
        <v>538</v>
      </c>
      <c r="D144" s="187" t="s">
        <v>370</v>
      </c>
      <c r="E144" s="187" t="s">
        <v>371</v>
      </c>
      <c r="F144" s="188">
        <v>29</v>
      </c>
      <c r="G144" s="188">
        <v>91</v>
      </c>
      <c r="H144" s="188"/>
      <c r="I144" s="188"/>
      <c r="J144" s="188">
        <v>9</v>
      </c>
      <c r="K144" s="188">
        <v>2</v>
      </c>
      <c r="L144" s="188">
        <v>7</v>
      </c>
      <c r="M144" s="188" t="s">
        <v>343</v>
      </c>
      <c r="N144" s="188" t="s">
        <v>339</v>
      </c>
      <c r="O144" s="188" t="s">
        <v>13</v>
      </c>
      <c r="P144" s="188" t="s">
        <v>180</v>
      </c>
      <c r="Q144" s="188" t="s">
        <v>180</v>
      </c>
      <c r="R144" s="188"/>
      <c r="S144" s="187" t="s">
        <v>351</v>
      </c>
      <c r="U144" s="131" t="s">
        <v>372</v>
      </c>
      <c r="V144" s="132" t="s">
        <v>342</v>
      </c>
      <c r="W144" s="132" t="s">
        <v>343</v>
      </c>
      <c r="X144" s="131" t="s">
        <v>357</v>
      </c>
      <c r="Y144" s="188">
        <v>63</v>
      </c>
      <c r="Z144" s="188">
        <v>40</v>
      </c>
      <c r="AC144" s="125" t="s">
        <v>381</v>
      </c>
      <c r="AD144" s="125">
        <v>3430</v>
      </c>
    </row>
    <row r="145" spans="1:36" ht="29.25">
      <c r="A145" s="187"/>
      <c r="B145" s="188"/>
      <c r="C145" s="188"/>
      <c r="D145" s="187"/>
      <c r="E145" s="187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7"/>
      <c r="U145" s="131" t="s">
        <v>520</v>
      </c>
      <c r="V145" s="132" t="s">
        <v>342</v>
      </c>
      <c r="W145" s="132" t="s">
        <v>343</v>
      </c>
      <c r="X145" s="131" t="s">
        <v>521</v>
      </c>
      <c r="Y145" s="188"/>
      <c r="Z145" s="188"/>
      <c r="AJ145" s="125">
        <v>1200</v>
      </c>
    </row>
    <row r="146" spans="1:35" ht="39">
      <c r="A146" s="187"/>
      <c r="B146" s="188"/>
      <c r="C146" s="188"/>
      <c r="D146" s="187"/>
      <c r="E146" s="187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7"/>
      <c r="U146" s="131" t="s">
        <v>345</v>
      </c>
      <c r="V146" s="132" t="s">
        <v>342</v>
      </c>
      <c r="W146" s="132" t="s">
        <v>343</v>
      </c>
      <c r="X146" s="131"/>
      <c r="Y146" s="188"/>
      <c r="Z146" s="188"/>
      <c r="AI146" s="125">
        <v>1000</v>
      </c>
    </row>
    <row r="147" spans="1:28" ht="19.5">
      <c r="A147" s="131" t="s">
        <v>333</v>
      </c>
      <c r="B147" s="132" t="s">
        <v>334</v>
      </c>
      <c r="C147" s="132" t="s">
        <v>539</v>
      </c>
      <c r="D147" s="131" t="s">
        <v>336</v>
      </c>
      <c r="E147" s="131" t="s">
        <v>337</v>
      </c>
      <c r="F147" s="132">
        <v>51</v>
      </c>
      <c r="G147" s="132">
        <v>160</v>
      </c>
      <c r="H147" s="132"/>
      <c r="I147" s="132"/>
      <c r="J147" s="132">
        <v>16</v>
      </c>
      <c r="K147" s="132">
        <v>8</v>
      </c>
      <c r="L147" s="132">
        <v>9</v>
      </c>
      <c r="M147" s="132" t="s">
        <v>338</v>
      </c>
      <c r="N147" s="132" t="s">
        <v>339</v>
      </c>
      <c r="O147" s="132" t="s">
        <v>180</v>
      </c>
      <c r="P147" s="132" t="s">
        <v>180</v>
      </c>
      <c r="Q147" s="132" t="s">
        <v>180</v>
      </c>
      <c r="R147" s="132"/>
      <c r="S147" s="131" t="s">
        <v>540</v>
      </c>
      <c r="U147" s="131" t="s">
        <v>341</v>
      </c>
      <c r="V147" s="132" t="s">
        <v>342</v>
      </c>
      <c r="W147" s="132" t="s">
        <v>13</v>
      </c>
      <c r="X147" s="131"/>
      <c r="Y147" s="132">
        <v>144</v>
      </c>
      <c r="Z147" s="132">
        <v>70</v>
      </c>
      <c r="AA147" s="125" t="s">
        <v>502</v>
      </c>
      <c r="AB147" s="125">
        <v>2950</v>
      </c>
    </row>
    <row r="148" spans="1:30" ht="12.75" customHeight="1">
      <c r="A148" s="187" t="s">
        <v>333</v>
      </c>
      <c r="B148" s="188" t="s">
        <v>334</v>
      </c>
      <c r="C148" s="188" t="s">
        <v>541</v>
      </c>
      <c r="D148" s="187" t="s">
        <v>336</v>
      </c>
      <c r="E148" s="187" t="s">
        <v>337</v>
      </c>
      <c r="F148" s="188">
        <v>39</v>
      </c>
      <c r="G148" s="188">
        <v>123</v>
      </c>
      <c r="H148" s="188"/>
      <c r="I148" s="188"/>
      <c r="J148" s="188">
        <v>12</v>
      </c>
      <c r="K148" s="188">
        <v>4</v>
      </c>
      <c r="L148" s="188">
        <v>10</v>
      </c>
      <c r="M148" s="188" t="s">
        <v>338</v>
      </c>
      <c r="N148" s="188" t="s">
        <v>339</v>
      </c>
      <c r="O148" s="188" t="s">
        <v>180</v>
      </c>
      <c r="P148" s="188" t="s">
        <v>180</v>
      </c>
      <c r="Q148" s="188" t="s">
        <v>180</v>
      </c>
      <c r="R148" s="188"/>
      <c r="S148" s="187"/>
      <c r="U148" s="131" t="s">
        <v>372</v>
      </c>
      <c r="V148" s="132" t="s">
        <v>367</v>
      </c>
      <c r="W148" s="132" t="s">
        <v>343</v>
      </c>
      <c r="X148" s="131"/>
      <c r="Y148" s="188">
        <v>120</v>
      </c>
      <c r="Z148" s="188">
        <v>54</v>
      </c>
      <c r="AC148" s="125" t="s">
        <v>399</v>
      </c>
      <c r="AD148" s="125">
        <v>3510</v>
      </c>
    </row>
    <row r="149" spans="1:35" ht="39">
      <c r="A149" s="187"/>
      <c r="B149" s="188"/>
      <c r="C149" s="188"/>
      <c r="D149" s="187"/>
      <c r="E149" s="187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7"/>
      <c r="U149" s="131" t="s">
        <v>345</v>
      </c>
      <c r="V149" s="132" t="s">
        <v>342</v>
      </c>
      <c r="W149" s="132" t="s">
        <v>343</v>
      </c>
      <c r="X149" s="131"/>
      <c r="Y149" s="188"/>
      <c r="Z149" s="188"/>
      <c r="AI149" s="125">
        <v>1000</v>
      </c>
    </row>
    <row r="150" spans="1:30" ht="19.5">
      <c r="A150" s="131" t="s">
        <v>333</v>
      </c>
      <c r="B150" s="132" t="s">
        <v>334</v>
      </c>
      <c r="C150" s="132" t="s">
        <v>542</v>
      </c>
      <c r="D150" s="131" t="s">
        <v>525</v>
      </c>
      <c r="E150" s="131" t="s">
        <v>526</v>
      </c>
      <c r="F150" s="132">
        <v>33</v>
      </c>
      <c r="G150" s="132">
        <v>104</v>
      </c>
      <c r="H150" s="132"/>
      <c r="I150" s="132"/>
      <c r="J150" s="132">
        <v>15</v>
      </c>
      <c r="K150" s="132">
        <v>5</v>
      </c>
      <c r="L150" s="132">
        <v>6</v>
      </c>
      <c r="M150" s="132" t="s">
        <v>343</v>
      </c>
      <c r="N150" s="132" t="s">
        <v>339</v>
      </c>
      <c r="O150" s="132" t="s">
        <v>180</v>
      </c>
      <c r="P150" s="132" t="s">
        <v>13</v>
      </c>
      <c r="Q150" s="132" t="s">
        <v>13</v>
      </c>
      <c r="R150" s="132"/>
      <c r="S150" s="131"/>
      <c r="U150" s="131" t="s">
        <v>372</v>
      </c>
      <c r="V150" s="132" t="s">
        <v>367</v>
      </c>
      <c r="W150" s="132" t="s">
        <v>343</v>
      </c>
      <c r="X150" s="131"/>
      <c r="Y150" s="132">
        <v>90</v>
      </c>
      <c r="Z150" s="132">
        <v>45</v>
      </c>
      <c r="AC150" s="125" t="s">
        <v>381</v>
      </c>
      <c r="AD150" s="125">
        <v>3430</v>
      </c>
    </row>
    <row r="151" spans="1:28" ht="19.5">
      <c r="A151" s="131" t="s">
        <v>333</v>
      </c>
      <c r="B151" s="132" t="s">
        <v>334</v>
      </c>
      <c r="C151" s="132" t="s">
        <v>543</v>
      </c>
      <c r="D151" s="131" t="s">
        <v>525</v>
      </c>
      <c r="E151" s="131" t="s">
        <v>526</v>
      </c>
      <c r="F151" s="132">
        <v>47</v>
      </c>
      <c r="G151" s="132">
        <v>148</v>
      </c>
      <c r="H151" s="132"/>
      <c r="I151" s="132"/>
      <c r="J151" s="132">
        <v>17</v>
      </c>
      <c r="K151" s="132">
        <v>7</v>
      </c>
      <c r="L151" s="132">
        <v>10</v>
      </c>
      <c r="M151" s="132" t="s">
        <v>338</v>
      </c>
      <c r="N151" s="132" t="s">
        <v>339</v>
      </c>
      <c r="O151" s="132" t="s">
        <v>180</v>
      </c>
      <c r="P151" s="132" t="s">
        <v>13</v>
      </c>
      <c r="Q151" s="132" t="s">
        <v>13</v>
      </c>
      <c r="R151" s="132"/>
      <c r="S151" s="131"/>
      <c r="U151" s="131" t="s">
        <v>341</v>
      </c>
      <c r="V151" s="132" t="s">
        <v>367</v>
      </c>
      <c r="W151" s="132" t="s">
        <v>343</v>
      </c>
      <c r="X151" s="131"/>
      <c r="Y151" s="132">
        <v>170</v>
      </c>
      <c r="Z151" s="132">
        <v>65</v>
      </c>
      <c r="AA151" s="125" t="s">
        <v>355</v>
      </c>
      <c r="AB151" s="125">
        <v>3540</v>
      </c>
    </row>
    <row r="152" spans="1:28" ht="19.5">
      <c r="A152" s="131" t="s">
        <v>333</v>
      </c>
      <c r="B152" s="132" t="s">
        <v>334</v>
      </c>
      <c r="C152" s="132" t="s">
        <v>544</v>
      </c>
      <c r="D152" s="131" t="s">
        <v>336</v>
      </c>
      <c r="E152" s="131" t="s">
        <v>337</v>
      </c>
      <c r="F152" s="132">
        <v>49</v>
      </c>
      <c r="G152" s="132">
        <v>154</v>
      </c>
      <c r="H152" s="132"/>
      <c r="I152" s="132"/>
      <c r="J152" s="132">
        <v>15</v>
      </c>
      <c r="K152" s="132">
        <v>6</v>
      </c>
      <c r="L152" s="132">
        <v>10</v>
      </c>
      <c r="M152" s="132" t="s">
        <v>338</v>
      </c>
      <c r="N152" s="132" t="s">
        <v>339</v>
      </c>
      <c r="O152" s="132" t="s">
        <v>180</v>
      </c>
      <c r="P152" s="132" t="s">
        <v>180</v>
      </c>
      <c r="Q152" s="132" t="s">
        <v>180</v>
      </c>
      <c r="R152" s="132"/>
      <c r="S152" s="131"/>
      <c r="U152" s="131" t="s">
        <v>341</v>
      </c>
      <c r="V152" s="132" t="s">
        <v>342</v>
      </c>
      <c r="W152" s="132" t="s">
        <v>180</v>
      </c>
      <c r="X152" s="131"/>
      <c r="Y152" s="132">
        <v>150</v>
      </c>
      <c r="Z152" s="132">
        <v>67</v>
      </c>
      <c r="AA152" s="125" t="s">
        <v>502</v>
      </c>
      <c r="AB152" s="125">
        <v>2950</v>
      </c>
    </row>
    <row r="153" spans="1:37" ht="26.25" customHeight="1">
      <c r="A153" s="187" t="s">
        <v>333</v>
      </c>
      <c r="B153" s="188" t="s">
        <v>334</v>
      </c>
      <c r="C153" s="188" t="s">
        <v>545</v>
      </c>
      <c r="D153" s="187" t="s">
        <v>370</v>
      </c>
      <c r="E153" s="187" t="s">
        <v>371</v>
      </c>
      <c r="F153" s="188">
        <v>80</v>
      </c>
      <c r="G153" s="188">
        <v>251</v>
      </c>
      <c r="H153" s="188"/>
      <c r="I153" s="188"/>
      <c r="J153" s="188">
        <v>17</v>
      </c>
      <c r="K153" s="188">
        <v>5</v>
      </c>
      <c r="L153" s="188">
        <v>14</v>
      </c>
      <c r="M153" s="188" t="s">
        <v>338</v>
      </c>
      <c r="N153" s="188" t="s">
        <v>350</v>
      </c>
      <c r="O153" s="188" t="s">
        <v>13</v>
      </c>
      <c r="P153" s="188" t="s">
        <v>343</v>
      </c>
      <c r="Q153" s="188" t="s">
        <v>343</v>
      </c>
      <c r="R153" s="188"/>
      <c r="S153" s="187" t="s">
        <v>546</v>
      </c>
      <c r="U153" s="131" t="s">
        <v>547</v>
      </c>
      <c r="V153" s="132" t="s">
        <v>367</v>
      </c>
      <c r="W153" s="132" t="s">
        <v>13</v>
      </c>
      <c r="X153" s="131" t="s">
        <v>548</v>
      </c>
      <c r="Y153" s="188">
        <v>238</v>
      </c>
      <c r="Z153" s="188">
        <v>110</v>
      </c>
      <c r="AK153" s="125">
        <f>3*2300</f>
        <v>6900</v>
      </c>
    </row>
    <row r="154" spans="1:34" ht="19.5">
      <c r="A154" s="187"/>
      <c r="B154" s="188"/>
      <c r="C154" s="188"/>
      <c r="D154" s="187"/>
      <c r="E154" s="187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7"/>
      <c r="U154" s="131" t="s">
        <v>360</v>
      </c>
      <c r="V154" s="132" t="s">
        <v>342</v>
      </c>
      <c r="W154" s="132" t="s">
        <v>13</v>
      </c>
      <c r="X154" s="131" t="s">
        <v>361</v>
      </c>
      <c r="Y154" s="188"/>
      <c r="Z154" s="188"/>
      <c r="AG154" s="125" t="s">
        <v>549</v>
      </c>
      <c r="AH154" s="125">
        <v>8490</v>
      </c>
    </row>
    <row r="155" spans="1:28" ht="19.5">
      <c r="A155" s="187"/>
      <c r="B155" s="188"/>
      <c r="C155" s="188"/>
      <c r="D155" s="187"/>
      <c r="E155" s="187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7"/>
      <c r="U155" s="131" t="s">
        <v>341</v>
      </c>
      <c r="V155" s="132" t="s">
        <v>342</v>
      </c>
      <c r="W155" s="132" t="s">
        <v>13</v>
      </c>
      <c r="X155" s="131"/>
      <c r="Y155" s="188"/>
      <c r="Z155" s="188"/>
      <c r="AA155" s="125" t="s">
        <v>459</v>
      </c>
      <c r="AB155" s="125">
        <v>4560</v>
      </c>
    </row>
    <row r="156" spans="1:36" ht="29.25">
      <c r="A156" s="187"/>
      <c r="B156" s="188"/>
      <c r="C156" s="188"/>
      <c r="D156" s="187"/>
      <c r="E156" s="187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7"/>
      <c r="U156" s="131" t="s">
        <v>356</v>
      </c>
      <c r="V156" s="132" t="s">
        <v>342</v>
      </c>
      <c r="W156" s="132" t="s">
        <v>13</v>
      </c>
      <c r="X156" s="131" t="s">
        <v>357</v>
      </c>
      <c r="Y156" s="188"/>
      <c r="Z156" s="188"/>
      <c r="AJ156" s="125">
        <v>2800</v>
      </c>
    </row>
    <row r="157" spans="1:28" ht="19.5">
      <c r="A157" s="131" t="s">
        <v>333</v>
      </c>
      <c r="B157" s="132" t="s">
        <v>334</v>
      </c>
      <c r="C157" s="132" t="s">
        <v>550</v>
      </c>
      <c r="D157" s="131" t="s">
        <v>336</v>
      </c>
      <c r="E157" s="131" t="s">
        <v>337</v>
      </c>
      <c r="F157" s="132">
        <v>35</v>
      </c>
      <c r="G157" s="132">
        <v>110</v>
      </c>
      <c r="H157" s="132"/>
      <c r="I157" s="132"/>
      <c r="J157" s="132">
        <v>16</v>
      </c>
      <c r="K157" s="132">
        <v>4</v>
      </c>
      <c r="L157" s="132">
        <v>6</v>
      </c>
      <c r="M157" s="132" t="s">
        <v>338</v>
      </c>
      <c r="N157" s="132" t="s">
        <v>339</v>
      </c>
      <c r="O157" s="132" t="s">
        <v>180</v>
      </c>
      <c r="P157" s="132" t="s">
        <v>180</v>
      </c>
      <c r="Q157" s="132" t="s">
        <v>180</v>
      </c>
      <c r="R157" s="132"/>
      <c r="S157" s="131"/>
      <c r="U157" s="131" t="s">
        <v>341</v>
      </c>
      <c r="V157" s="132" t="s">
        <v>342</v>
      </c>
      <c r="W157" s="132" t="s">
        <v>180</v>
      </c>
      <c r="X157" s="131"/>
      <c r="Y157" s="132">
        <v>96</v>
      </c>
      <c r="Z157" s="132">
        <v>48</v>
      </c>
      <c r="AA157" s="125" t="s">
        <v>344</v>
      </c>
      <c r="AB157" s="125">
        <v>2370</v>
      </c>
    </row>
    <row r="158" spans="1:30" ht="29.25">
      <c r="A158" s="131" t="s">
        <v>333</v>
      </c>
      <c r="B158" s="132" t="s">
        <v>334</v>
      </c>
      <c r="C158" s="132" t="s">
        <v>551</v>
      </c>
      <c r="D158" s="131" t="s">
        <v>552</v>
      </c>
      <c r="E158" s="131" t="s">
        <v>553</v>
      </c>
      <c r="F158" s="132">
        <v>62</v>
      </c>
      <c r="G158" s="132">
        <v>195</v>
      </c>
      <c r="H158" s="132"/>
      <c r="I158" s="132"/>
      <c r="J158" s="132">
        <v>16</v>
      </c>
      <c r="K158" s="132">
        <v>4</v>
      </c>
      <c r="L158" s="132">
        <v>14</v>
      </c>
      <c r="M158" s="132" t="s">
        <v>338</v>
      </c>
      <c r="N158" s="132" t="s">
        <v>339</v>
      </c>
      <c r="O158" s="132" t="s">
        <v>180</v>
      </c>
      <c r="P158" s="132" t="s">
        <v>180</v>
      </c>
      <c r="Q158" s="132" t="s">
        <v>180</v>
      </c>
      <c r="R158" s="132"/>
      <c r="S158" s="131"/>
      <c r="U158" s="131" t="s">
        <v>372</v>
      </c>
      <c r="V158" s="132" t="s">
        <v>367</v>
      </c>
      <c r="W158" s="132" t="s">
        <v>13</v>
      </c>
      <c r="X158" s="131"/>
      <c r="Y158" s="132">
        <v>224</v>
      </c>
      <c r="Z158" s="132">
        <v>85</v>
      </c>
      <c r="AC158" s="125" t="s">
        <v>492</v>
      </c>
      <c r="AD158" s="125">
        <v>6540</v>
      </c>
    </row>
    <row r="159" spans="1:28" ht="19.5">
      <c r="A159" s="131" t="s">
        <v>333</v>
      </c>
      <c r="B159" s="132" t="s">
        <v>334</v>
      </c>
      <c r="C159" s="132" t="s">
        <v>554</v>
      </c>
      <c r="D159" s="131" t="s">
        <v>336</v>
      </c>
      <c r="E159" s="131" t="s">
        <v>337</v>
      </c>
      <c r="F159" s="132">
        <v>46</v>
      </c>
      <c r="G159" s="132">
        <v>145</v>
      </c>
      <c r="H159" s="132"/>
      <c r="I159" s="132"/>
      <c r="J159" s="132">
        <v>14</v>
      </c>
      <c r="K159" s="132">
        <v>3</v>
      </c>
      <c r="L159" s="132">
        <v>11</v>
      </c>
      <c r="M159" s="132" t="s">
        <v>338</v>
      </c>
      <c r="N159" s="132" t="s">
        <v>339</v>
      </c>
      <c r="O159" s="132" t="s">
        <v>13</v>
      </c>
      <c r="P159" s="132" t="s">
        <v>180</v>
      </c>
      <c r="Q159" s="132" t="s">
        <v>180</v>
      </c>
      <c r="R159" s="132"/>
      <c r="S159" s="131"/>
      <c r="U159" s="131" t="s">
        <v>341</v>
      </c>
      <c r="V159" s="132" t="s">
        <v>367</v>
      </c>
      <c r="W159" s="132" t="s">
        <v>343</v>
      </c>
      <c r="X159" s="131"/>
      <c r="Y159" s="132">
        <v>154</v>
      </c>
      <c r="Z159" s="132">
        <v>63</v>
      </c>
      <c r="AA159" s="125" t="s">
        <v>355</v>
      </c>
      <c r="AB159" s="125">
        <v>3540</v>
      </c>
    </row>
    <row r="160" spans="1:28" ht="19.5">
      <c r="A160" s="131" t="s">
        <v>333</v>
      </c>
      <c r="B160" s="132" t="s">
        <v>334</v>
      </c>
      <c r="C160" s="132" t="s">
        <v>555</v>
      </c>
      <c r="D160" s="131" t="s">
        <v>336</v>
      </c>
      <c r="E160" s="131" t="s">
        <v>337</v>
      </c>
      <c r="F160" s="132">
        <v>50</v>
      </c>
      <c r="G160" s="132">
        <v>157</v>
      </c>
      <c r="H160" s="132"/>
      <c r="I160" s="132"/>
      <c r="J160" s="132">
        <v>14</v>
      </c>
      <c r="K160" s="132">
        <v>3</v>
      </c>
      <c r="L160" s="132">
        <v>9</v>
      </c>
      <c r="M160" s="132" t="s">
        <v>338</v>
      </c>
      <c r="N160" s="132" t="s">
        <v>339</v>
      </c>
      <c r="O160" s="132" t="s">
        <v>13</v>
      </c>
      <c r="P160" s="132" t="s">
        <v>13</v>
      </c>
      <c r="Q160" s="132" t="s">
        <v>180</v>
      </c>
      <c r="R160" s="132"/>
      <c r="S160" s="131"/>
      <c r="U160" s="131" t="s">
        <v>341</v>
      </c>
      <c r="V160" s="132" t="s">
        <v>367</v>
      </c>
      <c r="W160" s="132" t="s">
        <v>343</v>
      </c>
      <c r="X160" s="131"/>
      <c r="Y160" s="132">
        <v>126</v>
      </c>
      <c r="Z160" s="132">
        <v>69</v>
      </c>
      <c r="AA160" s="125" t="s">
        <v>502</v>
      </c>
      <c r="AB160" s="125">
        <v>2950</v>
      </c>
    </row>
    <row r="161" spans="1:36" ht="26.25" customHeight="1">
      <c r="A161" s="187" t="s">
        <v>333</v>
      </c>
      <c r="B161" s="188" t="s">
        <v>334</v>
      </c>
      <c r="C161" s="188" t="s">
        <v>556</v>
      </c>
      <c r="D161" s="187" t="s">
        <v>336</v>
      </c>
      <c r="E161" s="187" t="s">
        <v>337</v>
      </c>
      <c r="F161" s="188">
        <v>44</v>
      </c>
      <c r="G161" s="188">
        <v>138</v>
      </c>
      <c r="H161" s="188"/>
      <c r="I161" s="188"/>
      <c r="J161" s="188">
        <v>17</v>
      </c>
      <c r="K161" s="188">
        <v>5</v>
      </c>
      <c r="L161" s="188">
        <v>8</v>
      </c>
      <c r="M161" s="188" t="s">
        <v>338</v>
      </c>
      <c r="N161" s="188" t="s">
        <v>350</v>
      </c>
      <c r="O161" s="188" t="s">
        <v>13</v>
      </c>
      <c r="P161" s="188" t="s">
        <v>343</v>
      </c>
      <c r="Q161" s="188" t="s">
        <v>343</v>
      </c>
      <c r="R161" s="188"/>
      <c r="S161" s="187" t="s">
        <v>557</v>
      </c>
      <c r="U161" s="131" t="s">
        <v>356</v>
      </c>
      <c r="V161" s="132" t="s">
        <v>342</v>
      </c>
      <c r="W161" s="132" t="s">
        <v>13</v>
      </c>
      <c r="X161" s="131" t="s">
        <v>357</v>
      </c>
      <c r="Y161" s="188">
        <v>136</v>
      </c>
      <c r="Z161" s="188">
        <v>60</v>
      </c>
      <c r="AJ161" s="125">
        <v>2000</v>
      </c>
    </row>
    <row r="162" spans="1:34" ht="19.5">
      <c r="A162" s="187"/>
      <c r="B162" s="188"/>
      <c r="C162" s="188"/>
      <c r="D162" s="187"/>
      <c r="E162" s="187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7"/>
      <c r="U162" s="131" t="s">
        <v>360</v>
      </c>
      <c r="V162" s="132" t="s">
        <v>342</v>
      </c>
      <c r="W162" s="132" t="s">
        <v>13</v>
      </c>
      <c r="X162" s="131" t="s">
        <v>361</v>
      </c>
      <c r="Y162" s="188"/>
      <c r="Z162" s="188"/>
      <c r="AG162" s="125" t="s">
        <v>425</v>
      </c>
      <c r="AH162" s="125">
        <v>5690</v>
      </c>
    </row>
    <row r="163" spans="1:28" ht="29.25">
      <c r="A163" s="131" t="s">
        <v>333</v>
      </c>
      <c r="B163" s="132" t="s">
        <v>334</v>
      </c>
      <c r="C163" s="132" t="s">
        <v>558</v>
      </c>
      <c r="D163" s="131" t="s">
        <v>336</v>
      </c>
      <c r="E163" s="131" t="s">
        <v>337</v>
      </c>
      <c r="F163" s="132">
        <v>52</v>
      </c>
      <c r="G163" s="132">
        <v>163</v>
      </c>
      <c r="H163" s="132"/>
      <c r="I163" s="132"/>
      <c r="J163" s="132">
        <v>18</v>
      </c>
      <c r="K163" s="132">
        <v>3</v>
      </c>
      <c r="L163" s="132">
        <v>9</v>
      </c>
      <c r="M163" s="132" t="s">
        <v>338</v>
      </c>
      <c r="N163" s="132" t="s">
        <v>339</v>
      </c>
      <c r="O163" s="132" t="s">
        <v>13</v>
      </c>
      <c r="P163" s="132" t="s">
        <v>180</v>
      </c>
      <c r="Q163" s="132" t="s">
        <v>343</v>
      </c>
      <c r="R163" s="132"/>
      <c r="S163" s="131" t="s">
        <v>559</v>
      </c>
      <c r="U163" s="131" t="s">
        <v>341</v>
      </c>
      <c r="V163" s="132" t="s">
        <v>342</v>
      </c>
      <c r="W163" s="132" t="s">
        <v>180</v>
      </c>
      <c r="X163" s="131"/>
      <c r="Y163" s="132">
        <v>162</v>
      </c>
      <c r="Z163" s="132">
        <v>71</v>
      </c>
      <c r="AA163" s="125" t="s">
        <v>355</v>
      </c>
      <c r="AB163" s="125">
        <v>3540</v>
      </c>
    </row>
    <row r="164" spans="1:28" ht="19.5">
      <c r="A164" s="131" t="s">
        <v>333</v>
      </c>
      <c r="B164" s="132" t="s">
        <v>334</v>
      </c>
      <c r="C164" s="132" t="s">
        <v>560</v>
      </c>
      <c r="D164" s="131" t="s">
        <v>336</v>
      </c>
      <c r="E164" s="131" t="s">
        <v>337</v>
      </c>
      <c r="F164" s="132">
        <v>54</v>
      </c>
      <c r="G164" s="132">
        <v>170</v>
      </c>
      <c r="H164" s="132"/>
      <c r="I164" s="132"/>
      <c r="J164" s="132">
        <v>22</v>
      </c>
      <c r="K164" s="132">
        <v>3</v>
      </c>
      <c r="L164" s="132">
        <v>11</v>
      </c>
      <c r="M164" s="132" t="s">
        <v>338</v>
      </c>
      <c r="N164" s="132" t="s">
        <v>339</v>
      </c>
      <c r="O164" s="132" t="s">
        <v>13</v>
      </c>
      <c r="P164" s="132" t="s">
        <v>180</v>
      </c>
      <c r="Q164" s="132" t="s">
        <v>180</v>
      </c>
      <c r="R164" s="132"/>
      <c r="S164" s="131"/>
      <c r="U164" s="131" t="s">
        <v>341</v>
      </c>
      <c r="V164" s="132" t="s">
        <v>367</v>
      </c>
      <c r="W164" s="132" t="s">
        <v>343</v>
      </c>
      <c r="X164" s="131"/>
      <c r="Y164" s="132">
        <v>242</v>
      </c>
      <c r="Z164" s="132">
        <v>74</v>
      </c>
      <c r="AA164" s="125" t="s">
        <v>561</v>
      </c>
      <c r="AB164" s="125">
        <v>5140</v>
      </c>
    </row>
    <row r="165" spans="1:36" ht="29.25">
      <c r="A165" s="131" t="s">
        <v>333</v>
      </c>
      <c r="B165" s="132" t="s">
        <v>334</v>
      </c>
      <c r="C165" s="132" t="s">
        <v>562</v>
      </c>
      <c r="D165" s="131" t="s">
        <v>336</v>
      </c>
      <c r="E165" s="131" t="s">
        <v>337</v>
      </c>
      <c r="F165" s="132">
        <v>48</v>
      </c>
      <c r="G165" s="132">
        <v>151</v>
      </c>
      <c r="H165" s="132"/>
      <c r="I165" s="132"/>
      <c r="J165" s="132">
        <v>16</v>
      </c>
      <c r="K165" s="132">
        <v>4</v>
      </c>
      <c r="L165" s="132">
        <v>10</v>
      </c>
      <c r="M165" s="132" t="s">
        <v>338</v>
      </c>
      <c r="N165" s="132" t="s">
        <v>350</v>
      </c>
      <c r="O165" s="132" t="s">
        <v>13</v>
      </c>
      <c r="P165" s="132" t="s">
        <v>343</v>
      </c>
      <c r="Q165" s="132" t="s">
        <v>343</v>
      </c>
      <c r="R165" s="132"/>
      <c r="S165" s="131" t="s">
        <v>563</v>
      </c>
      <c r="U165" s="131" t="s">
        <v>356</v>
      </c>
      <c r="V165" s="132" t="s">
        <v>342</v>
      </c>
      <c r="W165" s="132" t="s">
        <v>180</v>
      </c>
      <c r="X165" s="131" t="s">
        <v>357</v>
      </c>
      <c r="Y165" s="132">
        <v>160</v>
      </c>
      <c r="Z165" s="132">
        <v>66</v>
      </c>
      <c r="AJ165" s="125">
        <v>2000</v>
      </c>
    </row>
    <row r="166" spans="1:28" ht="19.5">
      <c r="A166" s="131" t="s">
        <v>333</v>
      </c>
      <c r="B166" s="132" t="s">
        <v>334</v>
      </c>
      <c r="C166" s="132" t="s">
        <v>564</v>
      </c>
      <c r="D166" s="131" t="s">
        <v>336</v>
      </c>
      <c r="E166" s="131" t="s">
        <v>337</v>
      </c>
      <c r="F166" s="132">
        <v>55</v>
      </c>
      <c r="G166" s="132">
        <v>173</v>
      </c>
      <c r="H166" s="132"/>
      <c r="I166" s="132"/>
      <c r="J166" s="132">
        <v>19</v>
      </c>
      <c r="K166" s="132">
        <v>7</v>
      </c>
      <c r="L166" s="132">
        <v>9</v>
      </c>
      <c r="M166" s="132" t="s">
        <v>338</v>
      </c>
      <c r="N166" s="132" t="s">
        <v>339</v>
      </c>
      <c r="O166" s="132" t="s">
        <v>180</v>
      </c>
      <c r="P166" s="132" t="s">
        <v>180</v>
      </c>
      <c r="Q166" s="132" t="s">
        <v>343</v>
      </c>
      <c r="R166" s="132"/>
      <c r="S166" s="131"/>
      <c r="U166" s="131" t="s">
        <v>341</v>
      </c>
      <c r="V166" s="132" t="s">
        <v>367</v>
      </c>
      <c r="W166" s="132" t="s">
        <v>343</v>
      </c>
      <c r="X166" s="131"/>
      <c r="Y166" s="132">
        <v>171</v>
      </c>
      <c r="Z166" s="132">
        <v>76</v>
      </c>
      <c r="AA166" s="125" t="s">
        <v>355</v>
      </c>
      <c r="AB166" s="125">
        <v>3540</v>
      </c>
    </row>
    <row r="167" spans="1:28" ht="19.5">
      <c r="A167" s="131" t="s">
        <v>333</v>
      </c>
      <c r="B167" s="132" t="s">
        <v>334</v>
      </c>
      <c r="C167" s="132" t="s">
        <v>565</v>
      </c>
      <c r="D167" s="131" t="s">
        <v>336</v>
      </c>
      <c r="E167" s="131" t="s">
        <v>337</v>
      </c>
      <c r="F167" s="132">
        <v>54</v>
      </c>
      <c r="G167" s="132">
        <v>170</v>
      </c>
      <c r="H167" s="132"/>
      <c r="I167" s="132"/>
      <c r="J167" s="132">
        <v>25</v>
      </c>
      <c r="K167" s="132">
        <v>6</v>
      </c>
      <c r="L167" s="132">
        <v>9</v>
      </c>
      <c r="M167" s="132" t="s">
        <v>338</v>
      </c>
      <c r="N167" s="132" t="s">
        <v>339</v>
      </c>
      <c r="O167" s="132" t="s">
        <v>180</v>
      </c>
      <c r="P167" s="132" t="s">
        <v>180</v>
      </c>
      <c r="Q167" s="132" t="s">
        <v>180</v>
      </c>
      <c r="R167" s="132"/>
      <c r="S167" s="131"/>
      <c r="U167" s="131" t="s">
        <v>341</v>
      </c>
      <c r="V167" s="132" t="s">
        <v>367</v>
      </c>
      <c r="W167" s="132" t="s">
        <v>180</v>
      </c>
      <c r="X167" s="131"/>
      <c r="Y167" s="132">
        <v>225</v>
      </c>
      <c r="Z167" s="132">
        <v>74</v>
      </c>
      <c r="AA167" s="125" t="s">
        <v>459</v>
      </c>
      <c r="AB167" s="125">
        <v>4560</v>
      </c>
    </row>
    <row r="168" spans="1:30" ht="19.5">
      <c r="A168" s="131" t="s">
        <v>333</v>
      </c>
      <c r="B168" s="132" t="s">
        <v>334</v>
      </c>
      <c r="C168" s="132" t="s">
        <v>566</v>
      </c>
      <c r="D168" s="131" t="s">
        <v>336</v>
      </c>
      <c r="E168" s="131" t="s">
        <v>337</v>
      </c>
      <c r="F168" s="132">
        <v>27</v>
      </c>
      <c r="G168" s="132">
        <v>85</v>
      </c>
      <c r="H168" s="132"/>
      <c r="I168" s="132"/>
      <c r="J168" s="132">
        <v>16</v>
      </c>
      <c r="K168" s="132">
        <v>3</v>
      </c>
      <c r="L168" s="132">
        <v>7</v>
      </c>
      <c r="M168" s="132" t="s">
        <v>338</v>
      </c>
      <c r="N168" s="132" t="s">
        <v>339</v>
      </c>
      <c r="O168" s="132" t="s">
        <v>180</v>
      </c>
      <c r="P168" s="132" t="s">
        <v>180</v>
      </c>
      <c r="Q168" s="132" t="s">
        <v>180</v>
      </c>
      <c r="R168" s="132"/>
      <c r="S168" s="131"/>
      <c r="U168" s="131" t="s">
        <v>372</v>
      </c>
      <c r="V168" s="132" t="s">
        <v>367</v>
      </c>
      <c r="W168" s="132" t="s">
        <v>343</v>
      </c>
      <c r="X168" s="131"/>
      <c r="Y168" s="132">
        <v>112</v>
      </c>
      <c r="Z168" s="132">
        <v>37</v>
      </c>
      <c r="AC168" s="125" t="s">
        <v>399</v>
      </c>
      <c r="AD168" s="125">
        <v>3510</v>
      </c>
    </row>
    <row r="169" spans="1:28" ht="19.5">
      <c r="A169" s="131" t="s">
        <v>333</v>
      </c>
      <c r="B169" s="132" t="s">
        <v>334</v>
      </c>
      <c r="C169" s="132" t="s">
        <v>567</v>
      </c>
      <c r="D169" s="131" t="s">
        <v>336</v>
      </c>
      <c r="E169" s="131" t="s">
        <v>337</v>
      </c>
      <c r="F169" s="132">
        <v>51</v>
      </c>
      <c r="G169" s="132">
        <v>160</v>
      </c>
      <c r="H169" s="132"/>
      <c r="I169" s="132"/>
      <c r="J169" s="132">
        <v>20</v>
      </c>
      <c r="K169" s="132">
        <v>3</v>
      </c>
      <c r="L169" s="132">
        <v>9</v>
      </c>
      <c r="M169" s="132" t="s">
        <v>338</v>
      </c>
      <c r="N169" s="132" t="s">
        <v>339</v>
      </c>
      <c r="O169" s="132" t="s">
        <v>13</v>
      </c>
      <c r="P169" s="132" t="s">
        <v>180</v>
      </c>
      <c r="Q169" s="132" t="s">
        <v>180</v>
      </c>
      <c r="R169" s="132"/>
      <c r="S169" s="131" t="s">
        <v>568</v>
      </c>
      <c r="U169" s="131" t="s">
        <v>341</v>
      </c>
      <c r="V169" s="132" t="s">
        <v>342</v>
      </c>
      <c r="W169" s="132" t="s">
        <v>343</v>
      </c>
      <c r="X169" s="131"/>
      <c r="Y169" s="132">
        <v>180</v>
      </c>
      <c r="Z169" s="132">
        <v>70</v>
      </c>
      <c r="AA169" s="125" t="s">
        <v>355</v>
      </c>
      <c r="AB169" s="125">
        <v>3540</v>
      </c>
    </row>
    <row r="170" spans="1:28" ht="19.5">
      <c r="A170" s="131" t="s">
        <v>333</v>
      </c>
      <c r="B170" s="132" t="s">
        <v>334</v>
      </c>
      <c r="C170" s="132" t="s">
        <v>569</v>
      </c>
      <c r="D170" s="131" t="s">
        <v>336</v>
      </c>
      <c r="E170" s="131" t="s">
        <v>337</v>
      </c>
      <c r="F170" s="132">
        <v>57</v>
      </c>
      <c r="G170" s="132">
        <v>179</v>
      </c>
      <c r="H170" s="132"/>
      <c r="I170" s="132"/>
      <c r="J170" s="132">
        <v>22</v>
      </c>
      <c r="K170" s="132">
        <v>6</v>
      </c>
      <c r="L170" s="132">
        <v>9</v>
      </c>
      <c r="M170" s="132" t="s">
        <v>338</v>
      </c>
      <c r="N170" s="132" t="s">
        <v>339</v>
      </c>
      <c r="O170" s="132" t="s">
        <v>13</v>
      </c>
      <c r="P170" s="132" t="s">
        <v>180</v>
      </c>
      <c r="Q170" s="132" t="s">
        <v>180</v>
      </c>
      <c r="R170" s="132"/>
      <c r="S170" s="131" t="s">
        <v>427</v>
      </c>
      <c r="U170" s="131" t="s">
        <v>341</v>
      </c>
      <c r="V170" s="132" t="s">
        <v>342</v>
      </c>
      <c r="W170" s="132" t="s">
        <v>13</v>
      </c>
      <c r="X170" s="131"/>
      <c r="Y170" s="132">
        <v>198</v>
      </c>
      <c r="Z170" s="132">
        <v>78</v>
      </c>
      <c r="AA170" s="125" t="s">
        <v>451</v>
      </c>
      <c r="AB170" s="125">
        <v>3990</v>
      </c>
    </row>
    <row r="171" spans="1:28" ht="19.5">
      <c r="A171" s="131" t="s">
        <v>333</v>
      </c>
      <c r="B171" s="132" t="s">
        <v>334</v>
      </c>
      <c r="C171" s="132" t="s">
        <v>570</v>
      </c>
      <c r="D171" s="131" t="s">
        <v>336</v>
      </c>
      <c r="E171" s="131" t="s">
        <v>337</v>
      </c>
      <c r="F171" s="132">
        <v>51</v>
      </c>
      <c r="G171" s="132">
        <v>160</v>
      </c>
      <c r="H171" s="132"/>
      <c r="I171" s="132"/>
      <c r="J171" s="132">
        <v>20</v>
      </c>
      <c r="K171" s="132">
        <v>12</v>
      </c>
      <c r="L171" s="132">
        <v>10</v>
      </c>
      <c r="M171" s="132" t="s">
        <v>338</v>
      </c>
      <c r="N171" s="132" t="s">
        <v>339</v>
      </c>
      <c r="O171" s="132" t="s">
        <v>13</v>
      </c>
      <c r="P171" s="132" t="s">
        <v>180</v>
      </c>
      <c r="Q171" s="132" t="s">
        <v>180</v>
      </c>
      <c r="R171" s="132"/>
      <c r="S171" s="131"/>
      <c r="U171" s="131" t="s">
        <v>341</v>
      </c>
      <c r="V171" s="132" t="s">
        <v>367</v>
      </c>
      <c r="W171" s="132" t="s">
        <v>343</v>
      </c>
      <c r="X171" s="131"/>
      <c r="Y171" s="132">
        <v>200</v>
      </c>
      <c r="Z171" s="132">
        <v>70</v>
      </c>
      <c r="AA171" s="125" t="s">
        <v>451</v>
      </c>
      <c r="AB171" s="125">
        <v>3990</v>
      </c>
    </row>
    <row r="172" spans="1:28" ht="19.5">
      <c r="A172" s="131" t="s">
        <v>333</v>
      </c>
      <c r="B172" s="132" t="s">
        <v>334</v>
      </c>
      <c r="C172" s="132" t="s">
        <v>571</v>
      </c>
      <c r="D172" s="131" t="s">
        <v>336</v>
      </c>
      <c r="E172" s="131" t="s">
        <v>337</v>
      </c>
      <c r="F172" s="132">
        <v>43</v>
      </c>
      <c r="G172" s="132">
        <v>135</v>
      </c>
      <c r="H172" s="132"/>
      <c r="I172" s="132"/>
      <c r="J172" s="132">
        <v>18</v>
      </c>
      <c r="K172" s="132">
        <v>9</v>
      </c>
      <c r="L172" s="132">
        <v>8</v>
      </c>
      <c r="M172" s="132" t="s">
        <v>338</v>
      </c>
      <c r="N172" s="132" t="s">
        <v>339</v>
      </c>
      <c r="O172" s="132" t="s">
        <v>180</v>
      </c>
      <c r="P172" s="132" t="s">
        <v>180</v>
      </c>
      <c r="Q172" s="132" t="s">
        <v>180</v>
      </c>
      <c r="R172" s="132"/>
      <c r="S172" s="131"/>
      <c r="U172" s="131" t="s">
        <v>341</v>
      </c>
      <c r="V172" s="132" t="s">
        <v>367</v>
      </c>
      <c r="W172" s="132" t="s">
        <v>343</v>
      </c>
      <c r="X172" s="131"/>
      <c r="Y172" s="132">
        <v>144</v>
      </c>
      <c r="Z172" s="132">
        <v>59</v>
      </c>
      <c r="AA172" s="125" t="s">
        <v>502</v>
      </c>
      <c r="AB172" s="125">
        <v>2950</v>
      </c>
    </row>
    <row r="173" spans="1:28" ht="12.75" customHeight="1">
      <c r="A173" s="187" t="s">
        <v>333</v>
      </c>
      <c r="B173" s="188" t="s">
        <v>334</v>
      </c>
      <c r="C173" s="188" t="s">
        <v>572</v>
      </c>
      <c r="D173" s="187" t="s">
        <v>336</v>
      </c>
      <c r="E173" s="187" t="s">
        <v>337</v>
      </c>
      <c r="F173" s="188">
        <v>56</v>
      </c>
      <c r="G173" s="188">
        <v>176</v>
      </c>
      <c r="H173" s="188"/>
      <c r="I173" s="188"/>
      <c r="J173" s="188">
        <v>21</v>
      </c>
      <c r="K173" s="188">
        <v>4</v>
      </c>
      <c r="L173" s="188">
        <v>9</v>
      </c>
      <c r="M173" s="188" t="s">
        <v>338</v>
      </c>
      <c r="N173" s="188" t="s">
        <v>339</v>
      </c>
      <c r="O173" s="188" t="s">
        <v>180</v>
      </c>
      <c r="P173" s="188" t="s">
        <v>343</v>
      </c>
      <c r="Q173" s="188" t="s">
        <v>343</v>
      </c>
      <c r="R173" s="188"/>
      <c r="S173" s="187" t="s">
        <v>573</v>
      </c>
      <c r="U173" s="131" t="s">
        <v>341</v>
      </c>
      <c r="V173" s="132" t="s">
        <v>342</v>
      </c>
      <c r="W173" s="132" t="s">
        <v>13</v>
      </c>
      <c r="X173" s="131"/>
      <c r="Y173" s="188">
        <v>189</v>
      </c>
      <c r="Z173" s="188">
        <v>77</v>
      </c>
      <c r="AA173" s="125" t="s">
        <v>451</v>
      </c>
      <c r="AB173" s="125">
        <v>3990</v>
      </c>
    </row>
    <row r="174" spans="1:36" ht="29.25">
      <c r="A174" s="187"/>
      <c r="B174" s="188"/>
      <c r="C174" s="188"/>
      <c r="D174" s="187"/>
      <c r="E174" s="187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7"/>
      <c r="U174" s="131" t="s">
        <v>356</v>
      </c>
      <c r="V174" s="132" t="s">
        <v>342</v>
      </c>
      <c r="W174" s="132" t="s">
        <v>13</v>
      </c>
      <c r="X174" s="131" t="s">
        <v>357</v>
      </c>
      <c r="Y174" s="188"/>
      <c r="Z174" s="188"/>
      <c r="AJ174" s="125">
        <v>2000</v>
      </c>
    </row>
    <row r="175" spans="1:36" ht="29.25">
      <c r="A175" s="131" t="s">
        <v>333</v>
      </c>
      <c r="B175" s="132" t="s">
        <v>334</v>
      </c>
      <c r="C175" s="132" t="s">
        <v>574</v>
      </c>
      <c r="D175" s="131" t="s">
        <v>336</v>
      </c>
      <c r="E175" s="131" t="s">
        <v>337</v>
      </c>
      <c r="F175" s="132">
        <v>42</v>
      </c>
      <c r="G175" s="132">
        <v>132</v>
      </c>
      <c r="H175" s="132"/>
      <c r="I175" s="132"/>
      <c r="J175" s="132">
        <v>20</v>
      </c>
      <c r="K175" s="132">
        <v>4</v>
      </c>
      <c r="L175" s="132">
        <v>8</v>
      </c>
      <c r="M175" s="132" t="s">
        <v>338</v>
      </c>
      <c r="N175" s="132" t="s">
        <v>339</v>
      </c>
      <c r="O175" s="132" t="s">
        <v>13</v>
      </c>
      <c r="P175" s="132" t="s">
        <v>180</v>
      </c>
      <c r="Q175" s="132" t="s">
        <v>180</v>
      </c>
      <c r="R175" s="132"/>
      <c r="S175" s="131"/>
      <c r="U175" s="131" t="s">
        <v>356</v>
      </c>
      <c r="V175" s="132" t="s">
        <v>342</v>
      </c>
      <c r="W175" s="132" t="s">
        <v>180</v>
      </c>
      <c r="X175" s="131" t="s">
        <v>357</v>
      </c>
      <c r="Y175" s="132">
        <v>160</v>
      </c>
      <c r="Z175" s="132">
        <v>58</v>
      </c>
      <c r="AJ175" s="125">
        <v>2000</v>
      </c>
    </row>
    <row r="176" spans="1:28" ht="12.75" customHeight="1">
      <c r="A176" s="187" t="s">
        <v>333</v>
      </c>
      <c r="B176" s="188" t="s">
        <v>334</v>
      </c>
      <c r="C176" s="188" t="s">
        <v>575</v>
      </c>
      <c r="D176" s="187" t="s">
        <v>336</v>
      </c>
      <c r="E176" s="187" t="s">
        <v>337</v>
      </c>
      <c r="F176" s="188">
        <v>54</v>
      </c>
      <c r="G176" s="188">
        <v>170</v>
      </c>
      <c r="H176" s="188"/>
      <c r="I176" s="188"/>
      <c r="J176" s="188">
        <v>19</v>
      </c>
      <c r="K176" s="188">
        <v>4</v>
      </c>
      <c r="L176" s="188">
        <v>11</v>
      </c>
      <c r="M176" s="188" t="s">
        <v>338</v>
      </c>
      <c r="N176" s="188" t="s">
        <v>339</v>
      </c>
      <c r="O176" s="188" t="s">
        <v>13</v>
      </c>
      <c r="P176" s="188" t="s">
        <v>180</v>
      </c>
      <c r="Q176" s="188" t="s">
        <v>343</v>
      </c>
      <c r="R176" s="188"/>
      <c r="S176" s="187" t="s">
        <v>505</v>
      </c>
      <c r="U176" s="131" t="s">
        <v>341</v>
      </c>
      <c r="V176" s="132" t="s">
        <v>342</v>
      </c>
      <c r="W176" s="132" t="s">
        <v>180</v>
      </c>
      <c r="X176" s="131"/>
      <c r="Y176" s="188">
        <v>209</v>
      </c>
      <c r="Z176" s="188">
        <v>74</v>
      </c>
      <c r="AA176" s="125" t="s">
        <v>451</v>
      </c>
      <c r="AB176" s="125">
        <v>3990</v>
      </c>
    </row>
    <row r="177" spans="1:34" ht="19.5">
      <c r="A177" s="187"/>
      <c r="B177" s="188"/>
      <c r="C177" s="188"/>
      <c r="D177" s="187"/>
      <c r="E177" s="187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7"/>
      <c r="U177" s="131" t="s">
        <v>360</v>
      </c>
      <c r="V177" s="132" t="s">
        <v>342</v>
      </c>
      <c r="W177" s="132" t="s">
        <v>180</v>
      </c>
      <c r="X177" s="131" t="s">
        <v>361</v>
      </c>
      <c r="Y177" s="188"/>
      <c r="Z177" s="188"/>
      <c r="AG177" s="125" t="s">
        <v>576</v>
      </c>
      <c r="AH177" s="125">
        <v>7430</v>
      </c>
    </row>
    <row r="178" spans="1:28" ht="19.5">
      <c r="A178" s="131" t="s">
        <v>333</v>
      </c>
      <c r="B178" s="132" t="s">
        <v>334</v>
      </c>
      <c r="C178" s="132" t="s">
        <v>577</v>
      </c>
      <c r="D178" s="131" t="s">
        <v>336</v>
      </c>
      <c r="E178" s="131" t="s">
        <v>337</v>
      </c>
      <c r="F178" s="132">
        <v>41</v>
      </c>
      <c r="G178" s="132">
        <v>129</v>
      </c>
      <c r="H178" s="132"/>
      <c r="I178" s="132"/>
      <c r="J178" s="132">
        <v>15</v>
      </c>
      <c r="K178" s="132">
        <v>5</v>
      </c>
      <c r="L178" s="132">
        <v>7</v>
      </c>
      <c r="M178" s="132" t="s">
        <v>338</v>
      </c>
      <c r="N178" s="132" t="s">
        <v>350</v>
      </c>
      <c r="O178" s="132" t="s">
        <v>180</v>
      </c>
      <c r="P178" s="132" t="s">
        <v>180</v>
      </c>
      <c r="Q178" s="132" t="s">
        <v>343</v>
      </c>
      <c r="R178" s="132"/>
      <c r="S178" s="131" t="s">
        <v>385</v>
      </c>
      <c r="U178" s="131" t="s">
        <v>341</v>
      </c>
      <c r="V178" s="132" t="s">
        <v>342</v>
      </c>
      <c r="W178" s="132" t="s">
        <v>343</v>
      </c>
      <c r="X178" s="131"/>
      <c r="Y178" s="132">
        <v>105</v>
      </c>
      <c r="Z178" s="132">
        <v>56</v>
      </c>
      <c r="AA178" s="125" t="s">
        <v>344</v>
      </c>
      <c r="AB178" s="125">
        <v>2370</v>
      </c>
    </row>
    <row r="179" spans="1:36" ht="26.25" customHeight="1">
      <c r="A179" s="187" t="s">
        <v>333</v>
      </c>
      <c r="B179" s="188" t="s">
        <v>334</v>
      </c>
      <c r="C179" s="188" t="s">
        <v>578</v>
      </c>
      <c r="D179" s="187" t="s">
        <v>336</v>
      </c>
      <c r="E179" s="187" t="s">
        <v>337</v>
      </c>
      <c r="F179" s="188">
        <v>63</v>
      </c>
      <c r="G179" s="188">
        <v>198</v>
      </c>
      <c r="H179" s="188"/>
      <c r="I179" s="188"/>
      <c r="J179" s="188">
        <v>17</v>
      </c>
      <c r="K179" s="188">
        <v>3</v>
      </c>
      <c r="L179" s="188">
        <v>13</v>
      </c>
      <c r="M179" s="188" t="s">
        <v>338</v>
      </c>
      <c r="N179" s="188" t="s">
        <v>350</v>
      </c>
      <c r="O179" s="188" t="s">
        <v>13</v>
      </c>
      <c r="P179" s="188" t="s">
        <v>343</v>
      </c>
      <c r="Q179" s="188" t="s">
        <v>343</v>
      </c>
      <c r="R179" s="188"/>
      <c r="S179" s="187" t="s">
        <v>579</v>
      </c>
      <c r="U179" s="131" t="s">
        <v>356</v>
      </c>
      <c r="V179" s="132" t="s">
        <v>342</v>
      </c>
      <c r="W179" s="132" t="s">
        <v>180</v>
      </c>
      <c r="X179" s="131" t="s">
        <v>357</v>
      </c>
      <c r="Y179" s="188">
        <v>221</v>
      </c>
      <c r="Z179" s="188">
        <v>86</v>
      </c>
      <c r="AJ179" s="125">
        <v>2800</v>
      </c>
    </row>
    <row r="180" spans="1:28" ht="19.5">
      <c r="A180" s="187"/>
      <c r="B180" s="188"/>
      <c r="C180" s="188"/>
      <c r="D180" s="187"/>
      <c r="E180" s="187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7"/>
      <c r="U180" s="131" t="s">
        <v>341</v>
      </c>
      <c r="V180" s="132" t="s">
        <v>342</v>
      </c>
      <c r="W180" s="132" t="s">
        <v>180</v>
      </c>
      <c r="X180" s="131"/>
      <c r="Y180" s="188"/>
      <c r="Z180" s="188"/>
      <c r="AA180" s="125" t="s">
        <v>459</v>
      </c>
      <c r="AB180" s="125">
        <v>4560</v>
      </c>
    </row>
    <row r="181" spans="1:28" ht="19.5">
      <c r="A181" s="131" t="s">
        <v>333</v>
      </c>
      <c r="B181" s="132" t="s">
        <v>334</v>
      </c>
      <c r="C181" s="132" t="s">
        <v>580</v>
      </c>
      <c r="D181" s="131" t="s">
        <v>336</v>
      </c>
      <c r="E181" s="131" t="s">
        <v>337</v>
      </c>
      <c r="F181" s="132">
        <v>43</v>
      </c>
      <c r="G181" s="132">
        <v>135</v>
      </c>
      <c r="H181" s="132"/>
      <c r="I181" s="132"/>
      <c r="J181" s="132">
        <v>18</v>
      </c>
      <c r="K181" s="132">
        <v>8</v>
      </c>
      <c r="L181" s="132">
        <v>7</v>
      </c>
      <c r="M181" s="132" t="s">
        <v>338</v>
      </c>
      <c r="N181" s="132" t="s">
        <v>339</v>
      </c>
      <c r="O181" s="132" t="s">
        <v>180</v>
      </c>
      <c r="P181" s="132" t="s">
        <v>180</v>
      </c>
      <c r="Q181" s="132" t="s">
        <v>180</v>
      </c>
      <c r="R181" s="132"/>
      <c r="S181" s="131"/>
      <c r="U181" s="131" t="s">
        <v>341</v>
      </c>
      <c r="V181" s="132" t="s">
        <v>367</v>
      </c>
      <c r="W181" s="132" t="s">
        <v>180</v>
      </c>
      <c r="X181" s="131"/>
      <c r="Y181" s="132">
        <v>126</v>
      </c>
      <c r="Z181" s="132">
        <v>59</v>
      </c>
      <c r="AA181" s="125" t="s">
        <v>502</v>
      </c>
      <c r="AB181" s="125">
        <v>2950</v>
      </c>
    </row>
    <row r="182" spans="1:34" ht="48.75">
      <c r="A182" s="131" t="s">
        <v>333</v>
      </c>
      <c r="B182" s="132" t="s">
        <v>334</v>
      </c>
      <c r="C182" s="132" t="s">
        <v>581</v>
      </c>
      <c r="D182" s="131" t="s">
        <v>336</v>
      </c>
      <c r="E182" s="131" t="s">
        <v>337</v>
      </c>
      <c r="F182" s="132">
        <v>52</v>
      </c>
      <c r="G182" s="132">
        <v>163</v>
      </c>
      <c r="H182" s="132"/>
      <c r="I182" s="132"/>
      <c r="J182" s="132">
        <v>23</v>
      </c>
      <c r="K182" s="132">
        <v>4</v>
      </c>
      <c r="L182" s="132">
        <v>10</v>
      </c>
      <c r="M182" s="132" t="s">
        <v>338</v>
      </c>
      <c r="N182" s="132" t="s">
        <v>350</v>
      </c>
      <c r="O182" s="132" t="s">
        <v>180</v>
      </c>
      <c r="P182" s="132" t="s">
        <v>343</v>
      </c>
      <c r="Q182" s="132" t="s">
        <v>343</v>
      </c>
      <c r="R182" s="132"/>
      <c r="S182" s="131" t="s">
        <v>582</v>
      </c>
      <c r="U182" s="131" t="s">
        <v>360</v>
      </c>
      <c r="V182" s="132" t="s">
        <v>342</v>
      </c>
      <c r="W182" s="132" t="s">
        <v>13</v>
      </c>
      <c r="X182" s="131" t="s">
        <v>424</v>
      </c>
      <c r="Y182" s="132">
        <v>230</v>
      </c>
      <c r="Z182" s="132">
        <v>71</v>
      </c>
      <c r="AG182" s="125" t="s">
        <v>549</v>
      </c>
      <c r="AH182" s="125">
        <v>8490</v>
      </c>
    </row>
    <row r="183" spans="1:28" ht="19.5">
      <c r="A183" s="131" t="s">
        <v>333</v>
      </c>
      <c r="B183" s="132" t="s">
        <v>334</v>
      </c>
      <c r="C183" s="132" t="s">
        <v>583</v>
      </c>
      <c r="D183" s="131" t="s">
        <v>336</v>
      </c>
      <c r="E183" s="131" t="s">
        <v>337</v>
      </c>
      <c r="F183" s="132">
        <v>51</v>
      </c>
      <c r="G183" s="132">
        <v>160</v>
      </c>
      <c r="H183" s="132"/>
      <c r="I183" s="132"/>
      <c r="J183" s="132">
        <v>22</v>
      </c>
      <c r="K183" s="132">
        <v>8</v>
      </c>
      <c r="L183" s="132">
        <v>11</v>
      </c>
      <c r="M183" s="132" t="s">
        <v>338</v>
      </c>
      <c r="N183" s="132" t="s">
        <v>339</v>
      </c>
      <c r="O183" s="132" t="s">
        <v>13</v>
      </c>
      <c r="P183" s="132" t="s">
        <v>180</v>
      </c>
      <c r="Q183" s="132" t="s">
        <v>180</v>
      </c>
      <c r="R183" s="132"/>
      <c r="S183" s="131"/>
      <c r="U183" s="131" t="s">
        <v>341</v>
      </c>
      <c r="V183" s="132" t="s">
        <v>367</v>
      </c>
      <c r="W183" s="132" t="s">
        <v>343</v>
      </c>
      <c r="X183" s="131"/>
      <c r="Y183" s="132">
        <v>242</v>
      </c>
      <c r="Z183" s="132">
        <v>70</v>
      </c>
      <c r="AA183" s="125" t="s">
        <v>561</v>
      </c>
      <c r="AB183" s="125">
        <v>5140</v>
      </c>
    </row>
    <row r="184" spans="1:34" ht="29.25">
      <c r="A184" s="131" t="s">
        <v>333</v>
      </c>
      <c r="B184" s="132" t="s">
        <v>334</v>
      </c>
      <c r="C184" s="132" t="s">
        <v>584</v>
      </c>
      <c r="D184" s="131" t="s">
        <v>336</v>
      </c>
      <c r="E184" s="131" t="s">
        <v>337</v>
      </c>
      <c r="F184" s="132">
        <v>45</v>
      </c>
      <c r="G184" s="132">
        <v>141</v>
      </c>
      <c r="H184" s="132"/>
      <c r="I184" s="132"/>
      <c r="J184" s="132">
        <v>20</v>
      </c>
      <c r="K184" s="132">
        <v>10</v>
      </c>
      <c r="L184" s="132">
        <v>9</v>
      </c>
      <c r="M184" s="132" t="s">
        <v>338</v>
      </c>
      <c r="N184" s="132" t="s">
        <v>350</v>
      </c>
      <c r="O184" s="132" t="s">
        <v>13</v>
      </c>
      <c r="P184" s="132" t="s">
        <v>343</v>
      </c>
      <c r="Q184" s="132" t="s">
        <v>343</v>
      </c>
      <c r="R184" s="132"/>
      <c r="S184" s="131" t="s">
        <v>585</v>
      </c>
      <c r="U184" s="131" t="s">
        <v>360</v>
      </c>
      <c r="V184" s="132" t="s">
        <v>342</v>
      </c>
      <c r="W184" s="132" t="s">
        <v>13</v>
      </c>
      <c r="X184" s="131" t="s">
        <v>361</v>
      </c>
      <c r="Y184" s="132">
        <v>180</v>
      </c>
      <c r="Z184" s="132">
        <v>62</v>
      </c>
      <c r="AG184" s="125" t="s">
        <v>362</v>
      </c>
      <c r="AH184" s="125">
        <v>6600</v>
      </c>
    </row>
    <row r="185" spans="1:28" ht="19.5">
      <c r="A185" s="131" t="s">
        <v>333</v>
      </c>
      <c r="B185" s="132" t="s">
        <v>334</v>
      </c>
      <c r="C185" s="132" t="s">
        <v>586</v>
      </c>
      <c r="D185" s="131" t="s">
        <v>336</v>
      </c>
      <c r="E185" s="131" t="s">
        <v>337</v>
      </c>
      <c r="F185" s="132">
        <v>37</v>
      </c>
      <c r="G185" s="132">
        <v>116</v>
      </c>
      <c r="H185" s="132"/>
      <c r="I185" s="132"/>
      <c r="J185" s="132">
        <v>18</v>
      </c>
      <c r="K185" s="132">
        <v>9</v>
      </c>
      <c r="L185" s="132">
        <v>8</v>
      </c>
      <c r="M185" s="132" t="s">
        <v>338</v>
      </c>
      <c r="N185" s="132" t="s">
        <v>339</v>
      </c>
      <c r="O185" s="132" t="s">
        <v>180</v>
      </c>
      <c r="P185" s="132" t="s">
        <v>180</v>
      </c>
      <c r="Q185" s="132" t="s">
        <v>180</v>
      </c>
      <c r="R185" s="132"/>
      <c r="S185" s="131" t="s">
        <v>427</v>
      </c>
      <c r="U185" s="131" t="s">
        <v>341</v>
      </c>
      <c r="V185" s="132" t="s">
        <v>367</v>
      </c>
      <c r="W185" s="132" t="s">
        <v>180</v>
      </c>
      <c r="X185" s="131"/>
      <c r="Y185" s="132">
        <v>144</v>
      </c>
      <c r="Z185" s="132">
        <v>51</v>
      </c>
      <c r="AA185" s="125" t="s">
        <v>502</v>
      </c>
      <c r="AB185" s="125">
        <v>2950</v>
      </c>
    </row>
    <row r="186" spans="1:36" ht="29.25">
      <c r="A186" s="131" t="s">
        <v>333</v>
      </c>
      <c r="B186" s="132" t="s">
        <v>334</v>
      </c>
      <c r="C186" s="132" t="s">
        <v>587</v>
      </c>
      <c r="D186" s="131" t="s">
        <v>336</v>
      </c>
      <c r="E186" s="131" t="s">
        <v>337</v>
      </c>
      <c r="F186" s="132">
        <v>40</v>
      </c>
      <c r="G186" s="132">
        <v>126</v>
      </c>
      <c r="H186" s="132"/>
      <c r="I186" s="132"/>
      <c r="J186" s="132">
        <v>15</v>
      </c>
      <c r="K186" s="132">
        <v>3</v>
      </c>
      <c r="L186" s="132">
        <v>7</v>
      </c>
      <c r="M186" s="132" t="s">
        <v>338</v>
      </c>
      <c r="N186" s="132" t="s">
        <v>339</v>
      </c>
      <c r="O186" s="132" t="s">
        <v>180</v>
      </c>
      <c r="P186" s="132" t="s">
        <v>180</v>
      </c>
      <c r="Q186" s="132" t="s">
        <v>180</v>
      </c>
      <c r="R186" s="132"/>
      <c r="S186" s="131" t="s">
        <v>403</v>
      </c>
      <c r="U186" s="131" t="s">
        <v>356</v>
      </c>
      <c r="V186" s="132" t="s">
        <v>342</v>
      </c>
      <c r="W186" s="132" t="s">
        <v>180</v>
      </c>
      <c r="X186" s="131" t="s">
        <v>357</v>
      </c>
      <c r="Y186" s="132">
        <v>105</v>
      </c>
      <c r="Z186" s="132">
        <v>55</v>
      </c>
      <c r="AJ186" s="125">
        <v>2000</v>
      </c>
    </row>
    <row r="187" spans="1:28" ht="19.5">
      <c r="A187" s="131" t="s">
        <v>333</v>
      </c>
      <c r="B187" s="132" t="s">
        <v>334</v>
      </c>
      <c r="C187" s="132" t="s">
        <v>588</v>
      </c>
      <c r="D187" s="131" t="s">
        <v>336</v>
      </c>
      <c r="E187" s="131" t="s">
        <v>337</v>
      </c>
      <c r="F187" s="132">
        <v>47</v>
      </c>
      <c r="G187" s="132">
        <v>148</v>
      </c>
      <c r="H187" s="132"/>
      <c r="I187" s="132"/>
      <c r="J187" s="132">
        <v>24</v>
      </c>
      <c r="K187" s="132">
        <v>12</v>
      </c>
      <c r="L187" s="132">
        <v>8</v>
      </c>
      <c r="M187" s="132" t="s">
        <v>338</v>
      </c>
      <c r="N187" s="132" t="s">
        <v>339</v>
      </c>
      <c r="O187" s="132" t="s">
        <v>180</v>
      </c>
      <c r="P187" s="132" t="s">
        <v>180</v>
      </c>
      <c r="Q187" s="132" t="s">
        <v>180</v>
      </c>
      <c r="R187" s="132"/>
      <c r="S187" s="131" t="s">
        <v>427</v>
      </c>
      <c r="U187" s="131" t="s">
        <v>341</v>
      </c>
      <c r="V187" s="132" t="s">
        <v>342</v>
      </c>
      <c r="W187" s="132" t="s">
        <v>180</v>
      </c>
      <c r="X187" s="131"/>
      <c r="Y187" s="132">
        <v>192</v>
      </c>
      <c r="Z187" s="132">
        <v>65</v>
      </c>
      <c r="AA187" s="125" t="s">
        <v>451</v>
      </c>
      <c r="AB187" s="125">
        <v>3990</v>
      </c>
    </row>
    <row r="188" spans="1:28" ht="19.5">
      <c r="A188" s="131" t="s">
        <v>333</v>
      </c>
      <c r="B188" s="132" t="s">
        <v>334</v>
      </c>
      <c r="C188" s="132" t="s">
        <v>589</v>
      </c>
      <c r="D188" s="131" t="s">
        <v>336</v>
      </c>
      <c r="E188" s="131" t="s">
        <v>337</v>
      </c>
      <c r="F188" s="132">
        <v>39</v>
      </c>
      <c r="G188" s="132">
        <v>123</v>
      </c>
      <c r="H188" s="132"/>
      <c r="I188" s="132"/>
      <c r="J188" s="132">
        <v>18</v>
      </c>
      <c r="K188" s="132">
        <v>6</v>
      </c>
      <c r="L188" s="132">
        <v>7</v>
      </c>
      <c r="M188" s="132" t="s">
        <v>338</v>
      </c>
      <c r="N188" s="132" t="s">
        <v>339</v>
      </c>
      <c r="O188" s="132" t="s">
        <v>13</v>
      </c>
      <c r="P188" s="132" t="s">
        <v>13</v>
      </c>
      <c r="Q188" s="132" t="s">
        <v>180</v>
      </c>
      <c r="R188" s="132"/>
      <c r="S188" s="131"/>
      <c r="U188" s="131" t="s">
        <v>341</v>
      </c>
      <c r="V188" s="132" t="s">
        <v>367</v>
      </c>
      <c r="W188" s="132" t="s">
        <v>343</v>
      </c>
      <c r="X188" s="131"/>
      <c r="Y188" s="132">
        <v>126</v>
      </c>
      <c r="Z188" s="132">
        <v>54</v>
      </c>
      <c r="AA188" s="125" t="s">
        <v>502</v>
      </c>
      <c r="AB188" s="125">
        <v>2950</v>
      </c>
    </row>
    <row r="189" spans="1:28" ht="19.5">
      <c r="A189" s="131" t="s">
        <v>333</v>
      </c>
      <c r="B189" s="132" t="s">
        <v>334</v>
      </c>
      <c r="C189" s="132" t="s">
        <v>590</v>
      </c>
      <c r="D189" s="131" t="s">
        <v>336</v>
      </c>
      <c r="E189" s="131" t="s">
        <v>337</v>
      </c>
      <c r="F189" s="132">
        <v>42</v>
      </c>
      <c r="G189" s="132">
        <v>132</v>
      </c>
      <c r="H189" s="132"/>
      <c r="I189" s="132"/>
      <c r="J189" s="132">
        <v>17</v>
      </c>
      <c r="K189" s="132">
        <v>6</v>
      </c>
      <c r="L189" s="132">
        <v>7</v>
      </c>
      <c r="M189" s="132" t="s">
        <v>338</v>
      </c>
      <c r="N189" s="132" t="s">
        <v>339</v>
      </c>
      <c r="O189" s="132" t="s">
        <v>180</v>
      </c>
      <c r="P189" s="132" t="s">
        <v>180</v>
      </c>
      <c r="Q189" s="132" t="s">
        <v>180</v>
      </c>
      <c r="R189" s="132"/>
      <c r="S189" s="131"/>
      <c r="U189" s="131" t="s">
        <v>341</v>
      </c>
      <c r="V189" s="132" t="s">
        <v>367</v>
      </c>
      <c r="W189" s="132" t="s">
        <v>180</v>
      </c>
      <c r="X189" s="131"/>
      <c r="Y189" s="132">
        <v>119</v>
      </c>
      <c r="Z189" s="132">
        <v>58</v>
      </c>
      <c r="AA189" s="125" t="s">
        <v>591</v>
      </c>
      <c r="AB189" s="125">
        <v>2370</v>
      </c>
    </row>
    <row r="190" spans="1:30" ht="19.5">
      <c r="A190" s="131" t="s">
        <v>333</v>
      </c>
      <c r="B190" s="132" t="s">
        <v>334</v>
      </c>
      <c r="C190" s="132" t="s">
        <v>592</v>
      </c>
      <c r="D190" s="131" t="s">
        <v>336</v>
      </c>
      <c r="E190" s="131" t="s">
        <v>337</v>
      </c>
      <c r="F190" s="132">
        <v>37</v>
      </c>
      <c r="G190" s="132">
        <v>116</v>
      </c>
      <c r="H190" s="132"/>
      <c r="I190" s="132"/>
      <c r="J190" s="132">
        <v>19</v>
      </c>
      <c r="K190" s="132">
        <v>12</v>
      </c>
      <c r="L190" s="132">
        <v>6</v>
      </c>
      <c r="M190" s="132" t="s">
        <v>338</v>
      </c>
      <c r="N190" s="132" t="s">
        <v>339</v>
      </c>
      <c r="O190" s="132" t="s">
        <v>13</v>
      </c>
      <c r="P190" s="132" t="s">
        <v>13</v>
      </c>
      <c r="Q190" s="132" t="s">
        <v>180</v>
      </c>
      <c r="R190" s="132"/>
      <c r="S190" s="131"/>
      <c r="U190" s="131" t="s">
        <v>372</v>
      </c>
      <c r="V190" s="132" t="s">
        <v>367</v>
      </c>
      <c r="W190" s="132" t="s">
        <v>180</v>
      </c>
      <c r="X190" s="131"/>
      <c r="Y190" s="132">
        <v>114</v>
      </c>
      <c r="Z190" s="132">
        <v>51</v>
      </c>
      <c r="AC190" s="125" t="s">
        <v>399</v>
      </c>
      <c r="AD190" s="125">
        <v>3510</v>
      </c>
    </row>
    <row r="191" spans="1:28" ht="19.5">
      <c r="A191" s="131" t="s">
        <v>333</v>
      </c>
      <c r="B191" s="132" t="s">
        <v>334</v>
      </c>
      <c r="C191" s="132" t="s">
        <v>593</v>
      </c>
      <c r="D191" s="131" t="s">
        <v>336</v>
      </c>
      <c r="E191" s="131" t="s">
        <v>337</v>
      </c>
      <c r="F191" s="132">
        <v>34</v>
      </c>
      <c r="G191" s="132">
        <v>107</v>
      </c>
      <c r="H191" s="132"/>
      <c r="I191" s="132"/>
      <c r="J191" s="132">
        <v>18</v>
      </c>
      <c r="K191" s="132">
        <v>7</v>
      </c>
      <c r="L191" s="132">
        <v>8</v>
      </c>
      <c r="M191" s="132" t="s">
        <v>338</v>
      </c>
      <c r="N191" s="132" t="s">
        <v>339</v>
      </c>
      <c r="O191" s="132" t="s">
        <v>180</v>
      </c>
      <c r="P191" s="132" t="s">
        <v>13</v>
      </c>
      <c r="Q191" s="132" t="s">
        <v>13</v>
      </c>
      <c r="R191" s="132"/>
      <c r="S191" s="131"/>
      <c r="U191" s="131" t="s">
        <v>341</v>
      </c>
      <c r="V191" s="132" t="s">
        <v>367</v>
      </c>
      <c r="W191" s="132" t="s">
        <v>343</v>
      </c>
      <c r="X191" s="131"/>
      <c r="Y191" s="132">
        <v>144</v>
      </c>
      <c r="Z191" s="132">
        <v>47</v>
      </c>
      <c r="AA191" s="125" t="s">
        <v>502</v>
      </c>
      <c r="AB191" s="125">
        <v>2950</v>
      </c>
    </row>
    <row r="192" spans="1:28" ht="19.5">
      <c r="A192" s="131" t="s">
        <v>333</v>
      </c>
      <c r="B192" s="132" t="s">
        <v>334</v>
      </c>
      <c r="C192" s="132" t="s">
        <v>594</v>
      </c>
      <c r="D192" s="131" t="s">
        <v>370</v>
      </c>
      <c r="E192" s="131" t="s">
        <v>371</v>
      </c>
      <c r="F192" s="132">
        <v>47</v>
      </c>
      <c r="G192" s="132">
        <v>148</v>
      </c>
      <c r="H192" s="132"/>
      <c r="I192" s="132"/>
      <c r="J192" s="132">
        <v>18</v>
      </c>
      <c r="K192" s="132">
        <v>4</v>
      </c>
      <c r="L192" s="132">
        <v>8</v>
      </c>
      <c r="M192" s="132" t="s">
        <v>338</v>
      </c>
      <c r="N192" s="132" t="s">
        <v>339</v>
      </c>
      <c r="O192" s="132" t="s">
        <v>180</v>
      </c>
      <c r="P192" s="132" t="s">
        <v>180</v>
      </c>
      <c r="Q192" s="132" t="s">
        <v>343</v>
      </c>
      <c r="R192" s="132"/>
      <c r="S192" s="131" t="s">
        <v>595</v>
      </c>
      <c r="U192" s="131" t="s">
        <v>341</v>
      </c>
      <c r="V192" s="132" t="s">
        <v>367</v>
      </c>
      <c r="W192" s="132" t="s">
        <v>180</v>
      </c>
      <c r="X192" s="131"/>
      <c r="Y192" s="132">
        <v>144</v>
      </c>
      <c r="Z192" s="132">
        <v>65</v>
      </c>
      <c r="AA192" s="125" t="s">
        <v>502</v>
      </c>
      <c r="AB192" s="125">
        <v>2950</v>
      </c>
    </row>
    <row r="193" spans="1:30" ht="19.5">
      <c r="A193" s="131" t="s">
        <v>333</v>
      </c>
      <c r="B193" s="132" t="s">
        <v>334</v>
      </c>
      <c r="C193" s="132" t="s">
        <v>596</v>
      </c>
      <c r="D193" s="131" t="s">
        <v>336</v>
      </c>
      <c r="E193" s="131" t="s">
        <v>337</v>
      </c>
      <c r="F193" s="132">
        <v>31</v>
      </c>
      <c r="G193" s="132">
        <v>97</v>
      </c>
      <c r="H193" s="132"/>
      <c r="I193" s="132"/>
      <c r="J193" s="132">
        <v>13</v>
      </c>
      <c r="K193" s="132">
        <v>3</v>
      </c>
      <c r="L193" s="132">
        <v>6</v>
      </c>
      <c r="M193" s="132" t="s">
        <v>343</v>
      </c>
      <c r="N193" s="132" t="s">
        <v>339</v>
      </c>
      <c r="O193" s="132" t="s">
        <v>180</v>
      </c>
      <c r="P193" s="132" t="s">
        <v>13</v>
      </c>
      <c r="Q193" s="132" t="s">
        <v>180</v>
      </c>
      <c r="R193" s="132"/>
      <c r="S193" s="131"/>
      <c r="U193" s="131" t="s">
        <v>372</v>
      </c>
      <c r="V193" s="132" t="s">
        <v>367</v>
      </c>
      <c r="W193" s="132" t="s">
        <v>343</v>
      </c>
      <c r="X193" s="131"/>
      <c r="Y193" s="132">
        <v>78</v>
      </c>
      <c r="Z193" s="132">
        <v>43</v>
      </c>
      <c r="AC193" s="125" t="s">
        <v>381</v>
      </c>
      <c r="AD193" s="125">
        <v>3430</v>
      </c>
    </row>
    <row r="194" spans="1:34" ht="19.5">
      <c r="A194" s="131" t="s">
        <v>333</v>
      </c>
      <c r="B194" s="132" t="s">
        <v>334</v>
      </c>
      <c r="C194" s="132" t="s">
        <v>597</v>
      </c>
      <c r="D194" s="131" t="s">
        <v>336</v>
      </c>
      <c r="E194" s="131" t="s">
        <v>337</v>
      </c>
      <c r="F194" s="132">
        <v>46</v>
      </c>
      <c r="G194" s="132">
        <v>145</v>
      </c>
      <c r="H194" s="132"/>
      <c r="I194" s="132"/>
      <c r="J194" s="132">
        <v>19</v>
      </c>
      <c r="K194" s="132">
        <v>7</v>
      </c>
      <c r="L194" s="132">
        <v>8</v>
      </c>
      <c r="M194" s="132" t="s">
        <v>338</v>
      </c>
      <c r="N194" s="132" t="s">
        <v>339</v>
      </c>
      <c r="O194" s="132" t="s">
        <v>13</v>
      </c>
      <c r="P194" s="132" t="s">
        <v>180</v>
      </c>
      <c r="Q194" s="132" t="s">
        <v>343</v>
      </c>
      <c r="R194" s="132"/>
      <c r="S194" s="131" t="s">
        <v>505</v>
      </c>
      <c r="U194" s="131" t="s">
        <v>360</v>
      </c>
      <c r="V194" s="132" t="s">
        <v>342</v>
      </c>
      <c r="W194" s="132" t="s">
        <v>180</v>
      </c>
      <c r="X194" s="131" t="s">
        <v>361</v>
      </c>
      <c r="Y194" s="132">
        <v>152</v>
      </c>
      <c r="Z194" s="132">
        <v>63</v>
      </c>
      <c r="AG194" s="125" t="s">
        <v>362</v>
      </c>
      <c r="AH194" s="125">
        <v>6600</v>
      </c>
    </row>
    <row r="195" spans="1:30" ht="19.5">
      <c r="A195" s="131" t="s">
        <v>333</v>
      </c>
      <c r="B195" s="132" t="s">
        <v>334</v>
      </c>
      <c r="C195" s="132" t="s">
        <v>598</v>
      </c>
      <c r="D195" s="131" t="s">
        <v>336</v>
      </c>
      <c r="E195" s="131" t="s">
        <v>337</v>
      </c>
      <c r="F195" s="132">
        <v>43</v>
      </c>
      <c r="G195" s="132">
        <v>135</v>
      </c>
      <c r="H195" s="132"/>
      <c r="I195" s="132"/>
      <c r="J195" s="132">
        <v>18</v>
      </c>
      <c r="K195" s="132">
        <v>6</v>
      </c>
      <c r="L195" s="132">
        <v>9</v>
      </c>
      <c r="M195" s="132" t="s">
        <v>338</v>
      </c>
      <c r="N195" s="132" t="s">
        <v>339</v>
      </c>
      <c r="O195" s="132" t="s">
        <v>13</v>
      </c>
      <c r="P195" s="132" t="s">
        <v>180</v>
      </c>
      <c r="Q195" s="132" t="s">
        <v>180</v>
      </c>
      <c r="R195" s="132"/>
      <c r="S195" s="131" t="s">
        <v>351</v>
      </c>
      <c r="U195" s="131" t="s">
        <v>372</v>
      </c>
      <c r="V195" s="132" t="s">
        <v>367</v>
      </c>
      <c r="W195" s="132" t="s">
        <v>343</v>
      </c>
      <c r="X195" s="131"/>
      <c r="Y195" s="132">
        <v>162</v>
      </c>
      <c r="Z195" s="132">
        <v>59</v>
      </c>
      <c r="AC195" s="125" t="s">
        <v>470</v>
      </c>
      <c r="AD195" s="125">
        <v>5250</v>
      </c>
    </row>
    <row r="196" spans="1:28" ht="19.5">
      <c r="A196" s="131" t="s">
        <v>333</v>
      </c>
      <c r="B196" s="132" t="s">
        <v>334</v>
      </c>
      <c r="C196" s="132" t="s">
        <v>599</v>
      </c>
      <c r="D196" s="131" t="s">
        <v>336</v>
      </c>
      <c r="E196" s="131" t="s">
        <v>337</v>
      </c>
      <c r="F196" s="132">
        <v>40</v>
      </c>
      <c r="G196" s="132">
        <v>126</v>
      </c>
      <c r="H196" s="132"/>
      <c r="I196" s="132"/>
      <c r="J196" s="132">
        <v>21</v>
      </c>
      <c r="K196" s="132">
        <v>6</v>
      </c>
      <c r="L196" s="132">
        <v>10</v>
      </c>
      <c r="M196" s="132" t="s">
        <v>338</v>
      </c>
      <c r="N196" s="132" t="s">
        <v>339</v>
      </c>
      <c r="O196" s="132" t="s">
        <v>13</v>
      </c>
      <c r="P196" s="132" t="s">
        <v>13</v>
      </c>
      <c r="Q196" s="132" t="s">
        <v>180</v>
      </c>
      <c r="R196" s="132"/>
      <c r="S196" s="131"/>
      <c r="U196" s="131" t="s">
        <v>341</v>
      </c>
      <c r="V196" s="132" t="s">
        <v>367</v>
      </c>
      <c r="W196" s="132" t="s">
        <v>343</v>
      </c>
      <c r="X196" s="131"/>
      <c r="Y196" s="132">
        <v>210</v>
      </c>
      <c r="Z196" s="132">
        <v>55</v>
      </c>
      <c r="AA196" s="125" t="s">
        <v>451</v>
      </c>
      <c r="AB196" s="125">
        <v>3990</v>
      </c>
    </row>
    <row r="197" spans="1:28" ht="19.5">
      <c r="A197" s="131" t="s">
        <v>333</v>
      </c>
      <c r="B197" s="132" t="s">
        <v>334</v>
      </c>
      <c r="C197" s="132" t="s">
        <v>600</v>
      </c>
      <c r="D197" s="131" t="s">
        <v>336</v>
      </c>
      <c r="E197" s="131" t="s">
        <v>337</v>
      </c>
      <c r="F197" s="132">
        <v>54</v>
      </c>
      <c r="G197" s="132">
        <v>170</v>
      </c>
      <c r="H197" s="132"/>
      <c r="I197" s="132"/>
      <c r="J197" s="132">
        <v>23</v>
      </c>
      <c r="K197" s="132">
        <v>9</v>
      </c>
      <c r="L197" s="132">
        <v>10</v>
      </c>
      <c r="M197" s="132" t="s">
        <v>338</v>
      </c>
      <c r="N197" s="132" t="s">
        <v>339</v>
      </c>
      <c r="O197" s="132" t="s">
        <v>13</v>
      </c>
      <c r="P197" s="132" t="s">
        <v>13</v>
      </c>
      <c r="Q197" s="132" t="s">
        <v>180</v>
      </c>
      <c r="R197" s="132"/>
      <c r="S197" s="131"/>
      <c r="U197" s="131" t="s">
        <v>341</v>
      </c>
      <c r="V197" s="132" t="s">
        <v>367</v>
      </c>
      <c r="W197" s="132" t="s">
        <v>180</v>
      </c>
      <c r="X197" s="131"/>
      <c r="Y197" s="132">
        <v>230</v>
      </c>
      <c r="Z197" s="132">
        <v>74</v>
      </c>
      <c r="AA197" s="125" t="s">
        <v>459</v>
      </c>
      <c r="AB197" s="125">
        <v>4560</v>
      </c>
    </row>
    <row r="198" spans="1:36" ht="26.25" customHeight="1">
      <c r="A198" s="187" t="s">
        <v>333</v>
      </c>
      <c r="B198" s="188" t="s">
        <v>334</v>
      </c>
      <c r="C198" s="188" t="s">
        <v>601</v>
      </c>
      <c r="D198" s="187" t="s">
        <v>336</v>
      </c>
      <c r="E198" s="187" t="s">
        <v>337</v>
      </c>
      <c r="F198" s="188">
        <v>50</v>
      </c>
      <c r="G198" s="188">
        <v>157</v>
      </c>
      <c r="H198" s="188"/>
      <c r="I198" s="188"/>
      <c r="J198" s="188">
        <v>20</v>
      </c>
      <c r="K198" s="188">
        <v>3</v>
      </c>
      <c r="L198" s="188">
        <v>10</v>
      </c>
      <c r="M198" s="188" t="s">
        <v>338</v>
      </c>
      <c r="N198" s="188" t="s">
        <v>339</v>
      </c>
      <c r="O198" s="188" t="s">
        <v>13</v>
      </c>
      <c r="P198" s="188" t="s">
        <v>180</v>
      </c>
      <c r="Q198" s="188" t="s">
        <v>180</v>
      </c>
      <c r="R198" s="188"/>
      <c r="S198" s="187" t="s">
        <v>602</v>
      </c>
      <c r="U198" s="131" t="s">
        <v>356</v>
      </c>
      <c r="V198" s="132" t="s">
        <v>342</v>
      </c>
      <c r="W198" s="132" t="s">
        <v>13</v>
      </c>
      <c r="X198" s="131" t="s">
        <v>378</v>
      </c>
      <c r="Y198" s="188">
        <v>200</v>
      </c>
      <c r="Z198" s="188">
        <v>69</v>
      </c>
      <c r="AJ198" s="125">
        <v>2000</v>
      </c>
    </row>
    <row r="199" spans="1:28" ht="19.5">
      <c r="A199" s="187"/>
      <c r="B199" s="188"/>
      <c r="C199" s="188"/>
      <c r="D199" s="187"/>
      <c r="E199" s="187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7"/>
      <c r="U199" s="131" t="s">
        <v>341</v>
      </c>
      <c r="V199" s="132" t="s">
        <v>342</v>
      </c>
      <c r="W199" s="132" t="s">
        <v>13</v>
      </c>
      <c r="X199" s="131"/>
      <c r="Y199" s="188"/>
      <c r="Z199" s="188"/>
      <c r="AA199" s="125" t="s">
        <v>603</v>
      </c>
      <c r="AB199" s="125">
        <v>3990</v>
      </c>
    </row>
    <row r="200" spans="1:30" ht="48.75">
      <c r="A200" s="131" t="s">
        <v>333</v>
      </c>
      <c r="B200" s="132" t="s">
        <v>334</v>
      </c>
      <c r="C200" s="132" t="s">
        <v>604</v>
      </c>
      <c r="D200" s="131" t="s">
        <v>336</v>
      </c>
      <c r="E200" s="131" t="s">
        <v>337</v>
      </c>
      <c r="F200" s="132">
        <v>52</v>
      </c>
      <c r="G200" s="132">
        <v>163</v>
      </c>
      <c r="H200" s="132"/>
      <c r="I200" s="132"/>
      <c r="J200" s="132">
        <v>22</v>
      </c>
      <c r="K200" s="132">
        <v>4</v>
      </c>
      <c r="L200" s="132">
        <v>9</v>
      </c>
      <c r="M200" s="132" t="s">
        <v>338</v>
      </c>
      <c r="N200" s="132" t="s">
        <v>339</v>
      </c>
      <c r="O200" s="132" t="s">
        <v>13</v>
      </c>
      <c r="P200" s="132" t="s">
        <v>180</v>
      </c>
      <c r="Q200" s="132" t="s">
        <v>343</v>
      </c>
      <c r="R200" s="132"/>
      <c r="S200" s="131" t="s">
        <v>535</v>
      </c>
      <c r="U200" s="131" t="s">
        <v>372</v>
      </c>
      <c r="V200" s="132" t="s">
        <v>342</v>
      </c>
      <c r="W200" s="132" t="s">
        <v>180</v>
      </c>
      <c r="X200" s="131" t="s">
        <v>420</v>
      </c>
      <c r="Y200" s="132">
        <v>198</v>
      </c>
      <c r="Z200" s="132">
        <v>71</v>
      </c>
      <c r="AC200" s="125" t="s">
        <v>449</v>
      </c>
      <c r="AD200" s="125">
        <v>5720</v>
      </c>
    </row>
    <row r="201" spans="1:28" ht="19.5">
      <c r="A201" s="131" t="s">
        <v>333</v>
      </c>
      <c r="B201" s="132" t="s">
        <v>334</v>
      </c>
      <c r="C201" s="132" t="s">
        <v>605</v>
      </c>
      <c r="D201" s="131" t="s">
        <v>336</v>
      </c>
      <c r="E201" s="131" t="s">
        <v>337</v>
      </c>
      <c r="F201" s="132">
        <v>48</v>
      </c>
      <c r="G201" s="132">
        <v>151</v>
      </c>
      <c r="H201" s="132"/>
      <c r="I201" s="132"/>
      <c r="J201" s="132">
        <v>18</v>
      </c>
      <c r="K201" s="132">
        <v>6</v>
      </c>
      <c r="L201" s="132">
        <v>8</v>
      </c>
      <c r="M201" s="132" t="s">
        <v>338</v>
      </c>
      <c r="N201" s="132" t="s">
        <v>339</v>
      </c>
      <c r="O201" s="132" t="s">
        <v>13</v>
      </c>
      <c r="P201" s="132" t="s">
        <v>13</v>
      </c>
      <c r="Q201" s="132" t="s">
        <v>180</v>
      </c>
      <c r="R201" s="132"/>
      <c r="S201" s="131"/>
      <c r="U201" s="131" t="s">
        <v>341</v>
      </c>
      <c r="V201" s="132" t="s">
        <v>342</v>
      </c>
      <c r="W201" s="132" t="s">
        <v>343</v>
      </c>
      <c r="X201" s="131"/>
      <c r="Y201" s="132">
        <v>144</v>
      </c>
      <c r="Z201" s="132">
        <v>66</v>
      </c>
      <c r="AA201" s="125" t="s">
        <v>502</v>
      </c>
      <c r="AB201" s="125">
        <v>2950</v>
      </c>
    </row>
    <row r="202" spans="1:36" ht="29.25">
      <c r="A202" s="131" t="s">
        <v>333</v>
      </c>
      <c r="B202" s="132" t="s">
        <v>334</v>
      </c>
      <c r="C202" s="132" t="s">
        <v>606</v>
      </c>
      <c r="D202" s="131" t="s">
        <v>336</v>
      </c>
      <c r="E202" s="131" t="s">
        <v>337</v>
      </c>
      <c r="F202" s="132">
        <v>42</v>
      </c>
      <c r="G202" s="132">
        <v>132</v>
      </c>
      <c r="H202" s="132"/>
      <c r="I202" s="132"/>
      <c r="J202" s="132">
        <v>16</v>
      </c>
      <c r="K202" s="132">
        <v>4</v>
      </c>
      <c r="L202" s="132">
        <v>7</v>
      </c>
      <c r="M202" s="132" t="s">
        <v>338</v>
      </c>
      <c r="N202" s="132" t="s">
        <v>350</v>
      </c>
      <c r="O202" s="132" t="s">
        <v>13</v>
      </c>
      <c r="P202" s="132" t="s">
        <v>343</v>
      </c>
      <c r="Q202" s="132" t="s">
        <v>343</v>
      </c>
      <c r="R202" s="132"/>
      <c r="S202" s="131" t="s">
        <v>351</v>
      </c>
      <c r="U202" s="131" t="s">
        <v>356</v>
      </c>
      <c r="V202" s="132" t="s">
        <v>342</v>
      </c>
      <c r="W202" s="132" t="s">
        <v>180</v>
      </c>
      <c r="X202" s="131" t="s">
        <v>357</v>
      </c>
      <c r="Y202" s="132">
        <v>112</v>
      </c>
      <c r="Z202" s="132">
        <v>58</v>
      </c>
      <c r="AJ202" s="125">
        <v>2000</v>
      </c>
    </row>
    <row r="203" spans="1:28" ht="19.5">
      <c r="A203" s="131" t="s">
        <v>333</v>
      </c>
      <c r="B203" s="132" t="s">
        <v>334</v>
      </c>
      <c r="C203" s="132" t="s">
        <v>607</v>
      </c>
      <c r="D203" s="131" t="s">
        <v>336</v>
      </c>
      <c r="E203" s="131" t="s">
        <v>337</v>
      </c>
      <c r="F203" s="132">
        <v>52</v>
      </c>
      <c r="G203" s="132">
        <v>163</v>
      </c>
      <c r="H203" s="132"/>
      <c r="I203" s="132"/>
      <c r="J203" s="132">
        <v>17</v>
      </c>
      <c r="K203" s="132">
        <v>6</v>
      </c>
      <c r="L203" s="132">
        <v>10</v>
      </c>
      <c r="M203" s="132" t="s">
        <v>338</v>
      </c>
      <c r="N203" s="132" t="s">
        <v>339</v>
      </c>
      <c r="O203" s="132" t="s">
        <v>180</v>
      </c>
      <c r="P203" s="132" t="s">
        <v>180</v>
      </c>
      <c r="Q203" s="132" t="s">
        <v>180</v>
      </c>
      <c r="R203" s="132"/>
      <c r="S203" s="131"/>
      <c r="U203" s="131" t="s">
        <v>341</v>
      </c>
      <c r="V203" s="132" t="s">
        <v>367</v>
      </c>
      <c r="W203" s="132" t="s">
        <v>180</v>
      </c>
      <c r="X203" s="131"/>
      <c r="Y203" s="132">
        <v>170</v>
      </c>
      <c r="Z203" s="132">
        <v>71</v>
      </c>
      <c r="AA203" s="125" t="s">
        <v>355</v>
      </c>
      <c r="AB203" s="125">
        <v>3540</v>
      </c>
    </row>
    <row r="204" spans="1:30" ht="19.5">
      <c r="A204" s="131" t="s">
        <v>333</v>
      </c>
      <c r="B204" s="132" t="s">
        <v>334</v>
      </c>
      <c r="C204" s="132" t="s">
        <v>608</v>
      </c>
      <c r="D204" s="131" t="s">
        <v>336</v>
      </c>
      <c r="E204" s="131" t="s">
        <v>337</v>
      </c>
      <c r="F204" s="132">
        <v>43</v>
      </c>
      <c r="G204" s="132">
        <v>135</v>
      </c>
      <c r="H204" s="132"/>
      <c r="I204" s="132"/>
      <c r="J204" s="132">
        <v>20</v>
      </c>
      <c r="K204" s="132">
        <v>5</v>
      </c>
      <c r="L204" s="132">
        <v>9</v>
      </c>
      <c r="M204" s="132" t="s">
        <v>338</v>
      </c>
      <c r="N204" s="132" t="s">
        <v>339</v>
      </c>
      <c r="O204" s="132" t="s">
        <v>13</v>
      </c>
      <c r="P204" s="132" t="s">
        <v>180</v>
      </c>
      <c r="Q204" s="132" t="s">
        <v>180</v>
      </c>
      <c r="R204" s="132"/>
      <c r="S204" s="131" t="s">
        <v>609</v>
      </c>
      <c r="U204" s="131" t="s">
        <v>372</v>
      </c>
      <c r="V204" s="132" t="s">
        <v>367</v>
      </c>
      <c r="W204" s="132" t="s">
        <v>343</v>
      </c>
      <c r="X204" s="131"/>
      <c r="Y204" s="132">
        <v>180</v>
      </c>
      <c r="Z204" s="132">
        <v>59</v>
      </c>
      <c r="AC204" s="125" t="s">
        <v>470</v>
      </c>
      <c r="AD204" s="125">
        <v>5250</v>
      </c>
    </row>
    <row r="205" spans="1:28" ht="19.5">
      <c r="A205" s="131" t="s">
        <v>333</v>
      </c>
      <c r="B205" s="132" t="s">
        <v>334</v>
      </c>
      <c r="C205" s="132" t="s">
        <v>610</v>
      </c>
      <c r="D205" s="131" t="s">
        <v>336</v>
      </c>
      <c r="E205" s="131" t="s">
        <v>337</v>
      </c>
      <c r="F205" s="132">
        <v>40</v>
      </c>
      <c r="G205" s="132">
        <v>126</v>
      </c>
      <c r="H205" s="132"/>
      <c r="I205" s="132"/>
      <c r="J205" s="132">
        <v>18</v>
      </c>
      <c r="K205" s="132">
        <v>11</v>
      </c>
      <c r="L205" s="132">
        <v>7</v>
      </c>
      <c r="M205" s="132" t="s">
        <v>338</v>
      </c>
      <c r="N205" s="132" t="s">
        <v>339</v>
      </c>
      <c r="O205" s="132" t="s">
        <v>13</v>
      </c>
      <c r="P205" s="132" t="s">
        <v>13</v>
      </c>
      <c r="Q205" s="132" t="s">
        <v>180</v>
      </c>
      <c r="R205" s="132"/>
      <c r="S205" s="131"/>
      <c r="U205" s="131" t="s">
        <v>341</v>
      </c>
      <c r="V205" s="132" t="s">
        <v>367</v>
      </c>
      <c r="W205" s="132" t="s">
        <v>343</v>
      </c>
      <c r="X205" s="131"/>
      <c r="Y205" s="132">
        <v>126</v>
      </c>
      <c r="Z205" s="132">
        <v>55</v>
      </c>
      <c r="AA205" s="125" t="s">
        <v>502</v>
      </c>
      <c r="AB205" s="125">
        <v>2950</v>
      </c>
    </row>
    <row r="206" spans="1:28" ht="29.25">
      <c r="A206" s="131" t="s">
        <v>333</v>
      </c>
      <c r="B206" s="132" t="s">
        <v>334</v>
      </c>
      <c r="C206" s="132" t="s">
        <v>611</v>
      </c>
      <c r="D206" s="131" t="s">
        <v>552</v>
      </c>
      <c r="E206" s="131" t="s">
        <v>553</v>
      </c>
      <c r="F206" s="132">
        <v>57</v>
      </c>
      <c r="G206" s="132">
        <v>179</v>
      </c>
      <c r="H206" s="132"/>
      <c r="I206" s="132"/>
      <c r="J206" s="132">
        <v>15</v>
      </c>
      <c r="K206" s="132">
        <v>5</v>
      </c>
      <c r="L206" s="132">
        <v>12</v>
      </c>
      <c r="M206" s="132" t="s">
        <v>338</v>
      </c>
      <c r="N206" s="132" t="s">
        <v>339</v>
      </c>
      <c r="O206" s="132" t="s">
        <v>180</v>
      </c>
      <c r="P206" s="132" t="s">
        <v>180</v>
      </c>
      <c r="Q206" s="132" t="s">
        <v>180</v>
      </c>
      <c r="R206" s="132"/>
      <c r="S206" s="131"/>
      <c r="U206" s="131" t="s">
        <v>341</v>
      </c>
      <c r="V206" s="132" t="s">
        <v>367</v>
      </c>
      <c r="W206" s="132" t="s">
        <v>343</v>
      </c>
      <c r="X206" s="131"/>
      <c r="Y206" s="132">
        <v>180</v>
      </c>
      <c r="Z206" s="132">
        <v>78</v>
      </c>
      <c r="AA206" s="125" t="s">
        <v>355</v>
      </c>
      <c r="AB206" s="125">
        <v>3540</v>
      </c>
    </row>
    <row r="207" spans="1:28" ht="19.5">
      <c r="A207" s="131" t="s">
        <v>333</v>
      </c>
      <c r="B207" s="132" t="s">
        <v>334</v>
      </c>
      <c r="C207" s="132" t="s">
        <v>612</v>
      </c>
      <c r="D207" s="131" t="s">
        <v>336</v>
      </c>
      <c r="E207" s="131" t="s">
        <v>337</v>
      </c>
      <c r="F207" s="132">
        <v>44</v>
      </c>
      <c r="G207" s="132">
        <v>138</v>
      </c>
      <c r="H207" s="132"/>
      <c r="I207" s="132"/>
      <c r="J207" s="132">
        <v>19</v>
      </c>
      <c r="K207" s="132">
        <v>5</v>
      </c>
      <c r="L207" s="132">
        <v>8</v>
      </c>
      <c r="M207" s="132" t="s">
        <v>338</v>
      </c>
      <c r="N207" s="132" t="s">
        <v>339</v>
      </c>
      <c r="O207" s="132" t="s">
        <v>13</v>
      </c>
      <c r="P207" s="132" t="s">
        <v>13</v>
      </c>
      <c r="Q207" s="132" t="s">
        <v>180</v>
      </c>
      <c r="R207" s="132"/>
      <c r="S207" s="131"/>
      <c r="U207" s="131" t="s">
        <v>341</v>
      </c>
      <c r="V207" s="132" t="s">
        <v>367</v>
      </c>
      <c r="W207" s="132" t="s">
        <v>343</v>
      </c>
      <c r="X207" s="131"/>
      <c r="Y207" s="132">
        <v>152</v>
      </c>
      <c r="Z207" s="132">
        <v>60</v>
      </c>
      <c r="AA207" s="125" t="s">
        <v>355</v>
      </c>
      <c r="AB207" s="125">
        <v>3540</v>
      </c>
    </row>
    <row r="208" spans="1:36" ht="26.25" customHeight="1">
      <c r="A208" s="187" t="s">
        <v>333</v>
      </c>
      <c r="B208" s="188" t="s">
        <v>334</v>
      </c>
      <c r="C208" s="188" t="s">
        <v>613</v>
      </c>
      <c r="D208" s="187" t="s">
        <v>336</v>
      </c>
      <c r="E208" s="187" t="s">
        <v>337</v>
      </c>
      <c r="F208" s="188">
        <v>55</v>
      </c>
      <c r="G208" s="188">
        <v>173</v>
      </c>
      <c r="H208" s="188"/>
      <c r="I208" s="188"/>
      <c r="J208" s="188">
        <v>21</v>
      </c>
      <c r="K208" s="188">
        <v>5</v>
      </c>
      <c r="L208" s="188">
        <v>8</v>
      </c>
      <c r="M208" s="188" t="s">
        <v>338</v>
      </c>
      <c r="N208" s="188" t="s">
        <v>339</v>
      </c>
      <c r="O208" s="188" t="s">
        <v>13</v>
      </c>
      <c r="P208" s="188" t="s">
        <v>180</v>
      </c>
      <c r="Q208" s="188" t="s">
        <v>180</v>
      </c>
      <c r="R208" s="188"/>
      <c r="S208" s="187" t="s">
        <v>419</v>
      </c>
      <c r="U208" s="131" t="s">
        <v>356</v>
      </c>
      <c r="V208" s="132" t="s">
        <v>342</v>
      </c>
      <c r="W208" s="132" t="s">
        <v>180</v>
      </c>
      <c r="X208" s="131" t="s">
        <v>378</v>
      </c>
      <c r="Y208" s="188">
        <v>168</v>
      </c>
      <c r="Z208" s="188">
        <v>76</v>
      </c>
      <c r="AJ208" s="125">
        <v>2000</v>
      </c>
    </row>
    <row r="209" spans="1:28" ht="19.5">
      <c r="A209" s="187"/>
      <c r="B209" s="188"/>
      <c r="C209" s="188"/>
      <c r="D209" s="187"/>
      <c r="E209" s="187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7"/>
      <c r="U209" s="131" t="s">
        <v>341</v>
      </c>
      <c r="V209" s="132" t="s">
        <v>342</v>
      </c>
      <c r="W209" s="132" t="s">
        <v>180</v>
      </c>
      <c r="X209" s="131"/>
      <c r="Y209" s="188"/>
      <c r="Z209" s="188"/>
      <c r="AA209" s="125" t="s">
        <v>355</v>
      </c>
      <c r="AB209" s="125">
        <v>3540</v>
      </c>
    </row>
    <row r="210" spans="1:28" ht="19.5">
      <c r="A210" s="131" t="s">
        <v>333</v>
      </c>
      <c r="B210" s="132" t="s">
        <v>334</v>
      </c>
      <c r="C210" s="132" t="s">
        <v>614</v>
      </c>
      <c r="D210" s="131" t="s">
        <v>336</v>
      </c>
      <c r="E210" s="131" t="s">
        <v>337</v>
      </c>
      <c r="F210" s="132">
        <v>44</v>
      </c>
      <c r="G210" s="132">
        <v>138</v>
      </c>
      <c r="H210" s="132"/>
      <c r="I210" s="132"/>
      <c r="J210" s="132">
        <v>18</v>
      </c>
      <c r="K210" s="132">
        <v>6</v>
      </c>
      <c r="L210" s="132">
        <v>7</v>
      </c>
      <c r="M210" s="132" t="s">
        <v>338</v>
      </c>
      <c r="N210" s="132" t="s">
        <v>339</v>
      </c>
      <c r="O210" s="132" t="s">
        <v>180</v>
      </c>
      <c r="P210" s="132" t="s">
        <v>180</v>
      </c>
      <c r="Q210" s="132" t="s">
        <v>180</v>
      </c>
      <c r="R210" s="132"/>
      <c r="S210" s="131"/>
      <c r="U210" s="131" t="s">
        <v>341</v>
      </c>
      <c r="V210" s="132" t="s">
        <v>367</v>
      </c>
      <c r="W210" s="132" t="s">
        <v>343</v>
      </c>
      <c r="X210" s="131"/>
      <c r="Y210" s="132">
        <v>126</v>
      </c>
      <c r="Z210" s="132">
        <v>60</v>
      </c>
      <c r="AA210" s="125" t="s">
        <v>502</v>
      </c>
      <c r="AB210" s="125">
        <v>2950</v>
      </c>
    </row>
    <row r="211" spans="1:28" ht="19.5">
      <c r="A211" s="131" t="s">
        <v>333</v>
      </c>
      <c r="B211" s="132" t="s">
        <v>334</v>
      </c>
      <c r="C211" s="132" t="s">
        <v>615</v>
      </c>
      <c r="D211" s="131" t="s">
        <v>336</v>
      </c>
      <c r="E211" s="131" t="s">
        <v>337</v>
      </c>
      <c r="F211" s="132">
        <v>47</v>
      </c>
      <c r="G211" s="132">
        <v>148</v>
      </c>
      <c r="H211" s="132"/>
      <c r="I211" s="132"/>
      <c r="J211" s="132">
        <v>20</v>
      </c>
      <c r="K211" s="132">
        <v>6</v>
      </c>
      <c r="L211" s="132">
        <v>9</v>
      </c>
      <c r="M211" s="132" t="s">
        <v>338</v>
      </c>
      <c r="N211" s="132" t="s">
        <v>339</v>
      </c>
      <c r="O211" s="132" t="s">
        <v>13</v>
      </c>
      <c r="P211" s="132" t="s">
        <v>13</v>
      </c>
      <c r="Q211" s="132" t="s">
        <v>180</v>
      </c>
      <c r="R211" s="132"/>
      <c r="S211" s="131"/>
      <c r="U211" s="131" t="s">
        <v>341</v>
      </c>
      <c r="V211" s="132" t="s">
        <v>367</v>
      </c>
      <c r="W211" s="132" t="s">
        <v>180</v>
      </c>
      <c r="X211" s="131"/>
      <c r="Y211" s="132">
        <v>180</v>
      </c>
      <c r="Z211" s="132">
        <v>65</v>
      </c>
      <c r="AA211" s="125" t="s">
        <v>355</v>
      </c>
      <c r="AB211" s="125">
        <v>3540</v>
      </c>
    </row>
    <row r="212" spans="1:28" ht="19.5">
      <c r="A212" s="131" t="s">
        <v>333</v>
      </c>
      <c r="B212" s="132" t="s">
        <v>334</v>
      </c>
      <c r="C212" s="132" t="s">
        <v>616</v>
      </c>
      <c r="D212" s="131" t="s">
        <v>336</v>
      </c>
      <c r="E212" s="131" t="s">
        <v>337</v>
      </c>
      <c r="F212" s="132">
        <v>44</v>
      </c>
      <c r="G212" s="132">
        <v>138</v>
      </c>
      <c r="H212" s="132"/>
      <c r="I212" s="132"/>
      <c r="J212" s="132">
        <v>17</v>
      </c>
      <c r="K212" s="132">
        <v>7</v>
      </c>
      <c r="L212" s="132">
        <v>7</v>
      </c>
      <c r="M212" s="132" t="s">
        <v>338</v>
      </c>
      <c r="N212" s="132" t="s">
        <v>339</v>
      </c>
      <c r="O212" s="132" t="s">
        <v>13</v>
      </c>
      <c r="P212" s="132" t="s">
        <v>180</v>
      </c>
      <c r="Q212" s="132" t="s">
        <v>180</v>
      </c>
      <c r="R212" s="132"/>
      <c r="S212" s="131"/>
      <c r="U212" s="131" t="s">
        <v>341</v>
      </c>
      <c r="V212" s="132" t="s">
        <v>367</v>
      </c>
      <c r="W212" s="132" t="s">
        <v>343</v>
      </c>
      <c r="X212" s="131"/>
      <c r="Y212" s="132">
        <v>119</v>
      </c>
      <c r="Z212" s="132">
        <v>60</v>
      </c>
      <c r="AA212" s="125" t="s">
        <v>344</v>
      </c>
      <c r="AB212" s="125">
        <v>2370</v>
      </c>
    </row>
    <row r="213" spans="1:28" ht="19.5">
      <c r="A213" s="131" t="s">
        <v>333</v>
      </c>
      <c r="B213" s="132" t="s">
        <v>334</v>
      </c>
      <c r="C213" s="132" t="s">
        <v>617</v>
      </c>
      <c r="D213" s="131" t="s">
        <v>336</v>
      </c>
      <c r="E213" s="131" t="s">
        <v>337</v>
      </c>
      <c r="F213" s="132">
        <v>58</v>
      </c>
      <c r="G213" s="132">
        <v>182</v>
      </c>
      <c r="H213" s="132"/>
      <c r="I213" s="132"/>
      <c r="J213" s="132">
        <v>23</v>
      </c>
      <c r="K213" s="132">
        <v>5</v>
      </c>
      <c r="L213" s="132">
        <v>11</v>
      </c>
      <c r="M213" s="132" t="s">
        <v>338</v>
      </c>
      <c r="N213" s="132" t="s">
        <v>339</v>
      </c>
      <c r="O213" s="132" t="s">
        <v>13</v>
      </c>
      <c r="P213" s="132" t="s">
        <v>180</v>
      </c>
      <c r="Q213" s="132" t="s">
        <v>180</v>
      </c>
      <c r="R213" s="132"/>
      <c r="S213" s="131"/>
      <c r="U213" s="131" t="s">
        <v>341</v>
      </c>
      <c r="V213" s="132" t="s">
        <v>367</v>
      </c>
      <c r="W213" s="132" t="s">
        <v>13</v>
      </c>
      <c r="X213" s="131"/>
      <c r="Y213" s="132">
        <v>253</v>
      </c>
      <c r="Z213" s="132">
        <v>80</v>
      </c>
      <c r="AA213" s="125" t="s">
        <v>561</v>
      </c>
      <c r="AB213" s="125">
        <v>5140</v>
      </c>
    </row>
    <row r="214" spans="1:28" ht="12.75" customHeight="1">
      <c r="A214" s="187" t="s">
        <v>333</v>
      </c>
      <c r="B214" s="188" t="s">
        <v>334</v>
      </c>
      <c r="C214" s="188" t="s">
        <v>618</v>
      </c>
      <c r="D214" s="187" t="s">
        <v>336</v>
      </c>
      <c r="E214" s="187" t="s">
        <v>337</v>
      </c>
      <c r="F214" s="188">
        <v>51</v>
      </c>
      <c r="G214" s="188">
        <v>160</v>
      </c>
      <c r="H214" s="188"/>
      <c r="I214" s="188"/>
      <c r="J214" s="188">
        <v>21</v>
      </c>
      <c r="K214" s="188">
        <v>7</v>
      </c>
      <c r="L214" s="188">
        <v>9</v>
      </c>
      <c r="M214" s="188" t="s">
        <v>338</v>
      </c>
      <c r="N214" s="188" t="s">
        <v>339</v>
      </c>
      <c r="O214" s="188" t="s">
        <v>13</v>
      </c>
      <c r="P214" s="188" t="s">
        <v>180</v>
      </c>
      <c r="Q214" s="188" t="s">
        <v>343</v>
      </c>
      <c r="R214" s="188"/>
      <c r="S214" s="187" t="s">
        <v>535</v>
      </c>
      <c r="U214" s="131" t="s">
        <v>341</v>
      </c>
      <c r="V214" s="132" t="s">
        <v>342</v>
      </c>
      <c r="W214" s="132" t="s">
        <v>13</v>
      </c>
      <c r="X214" s="131"/>
      <c r="Y214" s="188">
        <v>189</v>
      </c>
      <c r="Z214" s="188">
        <v>70</v>
      </c>
      <c r="AA214" s="125" t="s">
        <v>451</v>
      </c>
      <c r="AB214" s="125">
        <v>3990</v>
      </c>
    </row>
    <row r="215" spans="1:36" ht="29.25">
      <c r="A215" s="187"/>
      <c r="B215" s="188"/>
      <c r="C215" s="188"/>
      <c r="D215" s="187"/>
      <c r="E215" s="187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7"/>
      <c r="U215" s="131" t="s">
        <v>356</v>
      </c>
      <c r="V215" s="132" t="s">
        <v>342</v>
      </c>
      <c r="W215" s="132" t="s">
        <v>13</v>
      </c>
      <c r="X215" s="131" t="s">
        <v>357</v>
      </c>
      <c r="Y215" s="188"/>
      <c r="Z215" s="188"/>
      <c r="AJ215" s="125">
        <v>2000</v>
      </c>
    </row>
    <row r="216" spans="1:28" ht="48.75">
      <c r="A216" s="131" t="s">
        <v>333</v>
      </c>
      <c r="B216" s="132" t="s">
        <v>334</v>
      </c>
      <c r="C216" s="132" t="s">
        <v>619</v>
      </c>
      <c r="D216" s="131" t="s">
        <v>336</v>
      </c>
      <c r="E216" s="131" t="s">
        <v>337</v>
      </c>
      <c r="F216" s="132">
        <v>56</v>
      </c>
      <c r="G216" s="132">
        <v>176</v>
      </c>
      <c r="H216" s="132"/>
      <c r="I216" s="132"/>
      <c r="J216" s="132">
        <v>22</v>
      </c>
      <c r="K216" s="132">
        <v>7</v>
      </c>
      <c r="L216" s="132">
        <v>11</v>
      </c>
      <c r="M216" s="132" t="s">
        <v>338</v>
      </c>
      <c r="N216" s="132" t="s">
        <v>350</v>
      </c>
      <c r="O216" s="132" t="s">
        <v>180</v>
      </c>
      <c r="P216" s="132" t="s">
        <v>180</v>
      </c>
      <c r="Q216" s="132" t="s">
        <v>343</v>
      </c>
      <c r="R216" s="132"/>
      <c r="S216" s="131" t="s">
        <v>620</v>
      </c>
      <c r="U216" s="131" t="s">
        <v>341</v>
      </c>
      <c r="V216" s="132" t="s">
        <v>342</v>
      </c>
      <c r="W216" s="132" t="s">
        <v>13</v>
      </c>
      <c r="X216" s="131"/>
      <c r="Y216" s="132">
        <v>242</v>
      </c>
      <c r="Z216" s="132">
        <v>77</v>
      </c>
      <c r="AA216" s="125" t="s">
        <v>561</v>
      </c>
      <c r="AB216" s="125">
        <v>5140</v>
      </c>
    </row>
    <row r="217" spans="1:36" ht="29.25">
      <c r="A217" s="131" t="s">
        <v>333</v>
      </c>
      <c r="B217" s="132" t="s">
        <v>334</v>
      </c>
      <c r="C217" s="132" t="s">
        <v>621</v>
      </c>
      <c r="D217" s="131" t="s">
        <v>336</v>
      </c>
      <c r="E217" s="131" t="s">
        <v>337</v>
      </c>
      <c r="F217" s="132">
        <v>48</v>
      </c>
      <c r="G217" s="132">
        <v>151</v>
      </c>
      <c r="H217" s="132"/>
      <c r="I217" s="132"/>
      <c r="J217" s="132">
        <v>20</v>
      </c>
      <c r="K217" s="132">
        <v>8</v>
      </c>
      <c r="L217" s="132">
        <v>9</v>
      </c>
      <c r="M217" s="132" t="s">
        <v>338</v>
      </c>
      <c r="N217" s="132" t="s">
        <v>339</v>
      </c>
      <c r="O217" s="132" t="s">
        <v>13</v>
      </c>
      <c r="P217" s="132" t="s">
        <v>180</v>
      </c>
      <c r="Q217" s="132" t="s">
        <v>180</v>
      </c>
      <c r="R217" s="132"/>
      <c r="S217" s="131"/>
      <c r="U217" s="131" t="s">
        <v>356</v>
      </c>
      <c r="V217" s="132" t="s">
        <v>342</v>
      </c>
      <c r="W217" s="132" t="s">
        <v>180</v>
      </c>
      <c r="X217" s="131" t="s">
        <v>357</v>
      </c>
      <c r="Y217" s="132">
        <v>180</v>
      </c>
      <c r="Z217" s="132">
        <v>66</v>
      </c>
      <c r="AJ217" s="125">
        <v>2000</v>
      </c>
    </row>
    <row r="218" spans="1:32" ht="19.5">
      <c r="A218" s="131" t="s">
        <v>333</v>
      </c>
      <c r="B218" s="132" t="s">
        <v>334</v>
      </c>
      <c r="C218" s="132" t="s">
        <v>622</v>
      </c>
      <c r="D218" s="131" t="s">
        <v>336</v>
      </c>
      <c r="E218" s="131" t="s">
        <v>337</v>
      </c>
      <c r="F218" s="132">
        <v>8</v>
      </c>
      <c r="G218" s="132">
        <v>25</v>
      </c>
      <c r="H218" s="132"/>
      <c r="I218" s="132"/>
      <c r="J218" s="132">
        <v>3</v>
      </c>
      <c r="K218" s="132">
        <v>1</v>
      </c>
      <c r="L218" s="132">
        <v>2</v>
      </c>
      <c r="M218" s="132" t="s">
        <v>180</v>
      </c>
      <c r="N218" s="132" t="s">
        <v>339</v>
      </c>
      <c r="O218" s="132" t="s">
        <v>13</v>
      </c>
      <c r="P218" s="132" t="s">
        <v>13</v>
      </c>
      <c r="Q218" s="132" t="s">
        <v>180</v>
      </c>
      <c r="R218" s="132"/>
      <c r="S218" s="131"/>
      <c r="U218" s="131" t="s">
        <v>388</v>
      </c>
      <c r="V218" s="132" t="s">
        <v>343</v>
      </c>
      <c r="W218" s="132" t="s">
        <v>13</v>
      </c>
      <c r="X218" s="131"/>
      <c r="Y218" s="132">
        <v>6</v>
      </c>
      <c r="Z218" s="132">
        <v>11</v>
      </c>
      <c r="AE218" s="125" t="s">
        <v>623</v>
      </c>
      <c r="AF218" s="125">
        <v>388</v>
      </c>
    </row>
    <row r="219" spans="1:32" ht="19.5">
      <c r="A219" s="131" t="s">
        <v>333</v>
      </c>
      <c r="B219" s="132" t="s">
        <v>334</v>
      </c>
      <c r="C219" s="132" t="s">
        <v>624</v>
      </c>
      <c r="D219" s="131" t="s">
        <v>336</v>
      </c>
      <c r="E219" s="131" t="s">
        <v>337</v>
      </c>
      <c r="F219" s="132">
        <v>7</v>
      </c>
      <c r="G219" s="132">
        <v>22</v>
      </c>
      <c r="H219" s="132"/>
      <c r="I219" s="132"/>
      <c r="J219" s="132">
        <v>4</v>
      </c>
      <c r="K219" s="132">
        <v>2</v>
      </c>
      <c r="L219" s="132">
        <v>2</v>
      </c>
      <c r="M219" s="132" t="s">
        <v>180</v>
      </c>
      <c r="N219" s="132" t="s">
        <v>339</v>
      </c>
      <c r="O219" s="132" t="s">
        <v>13</v>
      </c>
      <c r="P219" s="132" t="s">
        <v>13</v>
      </c>
      <c r="Q219" s="132" t="s">
        <v>13</v>
      </c>
      <c r="R219" s="132"/>
      <c r="S219" s="131"/>
      <c r="U219" s="131" t="s">
        <v>388</v>
      </c>
      <c r="V219" s="132" t="s">
        <v>343</v>
      </c>
      <c r="W219" s="132" t="s">
        <v>180</v>
      </c>
      <c r="X219" s="131"/>
      <c r="Y219" s="132">
        <v>8</v>
      </c>
      <c r="Z219" s="132">
        <v>10</v>
      </c>
      <c r="AE219" s="125" t="s">
        <v>623</v>
      </c>
      <c r="AF219" s="125">
        <v>388</v>
      </c>
    </row>
    <row r="220" spans="1:32" ht="19.5">
      <c r="A220" s="131" t="s">
        <v>333</v>
      </c>
      <c r="B220" s="132" t="s">
        <v>334</v>
      </c>
      <c r="C220" s="132" t="s">
        <v>625</v>
      </c>
      <c r="D220" s="131" t="s">
        <v>370</v>
      </c>
      <c r="E220" s="131" t="s">
        <v>371</v>
      </c>
      <c r="F220" s="132">
        <v>9</v>
      </c>
      <c r="G220" s="132">
        <v>28</v>
      </c>
      <c r="H220" s="132"/>
      <c r="I220" s="132"/>
      <c r="J220" s="132">
        <v>5</v>
      </c>
      <c r="K220" s="132">
        <v>2</v>
      </c>
      <c r="L220" s="132">
        <v>3</v>
      </c>
      <c r="M220" s="132" t="s">
        <v>180</v>
      </c>
      <c r="N220" s="132" t="s">
        <v>339</v>
      </c>
      <c r="O220" s="132" t="s">
        <v>13</v>
      </c>
      <c r="P220" s="132" t="s">
        <v>13</v>
      </c>
      <c r="Q220" s="132" t="s">
        <v>13</v>
      </c>
      <c r="R220" s="132"/>
      <c r="S220" s="131"/>
      <c r="U220" s="131" t="s">
        <v>388</v>
      </c>
      <c r="V220" s="132" t="s">
        <v>343</v>
      </c>
      <c r="W220" s="132" t="s">
        <v>180</v>
      </c>
      <c r="X220" s="131"/>
      <c r="Y220" s="132">
        <v>15</v>
      </c>
      <c r="Z220" s="132">
        <v>13</v>
      </c>
      <c r="AE220" s="125" t="s">
        <v>623</v>
      </c>
      <c r="AF220" s="125">
        <v>388</v>
      </c>
    </row>
    <row r="221" spans="1:32" ht="19.5">
      <c r="A221" s="131" t="s">
        <v>333</v>
      </c>
      <c r="B221" s="132" t="s">
        <v>334</v>
      </c>
      <c r="C221" s="132" t="s">
        <v>626</v>
      </c>
      <c r="D221" s="131" t="s">
        <v>336</v>
      </c>
      <c r="E221" s="131" t="s">
        <v>337</v>
      </c>
      <c r="F221" s="132">
        <v>6</v>
      </c>
      <c r="G221" s="132">
        <v>19</v>
      </c>
      <c r="H221" s="132"/>
      <c r="I221" s="132"/>
      <c r="J221" s="132">
        <v>4</v>
      </c>
      <c r="K221" s="132">
        <v>2</v>
      </c>
      <c r="L221" s="132">
        <v>1</v>
      </c>
      <c r="M221" s="132" t="s">
        <v>180</v>
      </c>
      <c r="N221" s="132" t="s">
        <v>339</v>
      </c>
      <c r="O221" s="132" t="s">
        <v>13</v>
      </c>
      <c r="P221" s="132" t="s">
        <v>13</v>
      </c>
      <c r="Q221" s="132" t="s">
        <v>13</v>
      </c>
      <c r="R221" s="132"/>
      <c r="S221" s="131"/>
      <c r="U221" s="131" t="s">
        <v>388</v>
      </c>
      <c r="V221" s="132" t="s">
        <v>343</v>
      </c>
      <c r="W221" s="132" t="s">
        <v>180</v>
      </c>
      <c r="X221" s="131"/>
      <c r="Y221" s="132">
        <v>4</v>
      </c>
      <c r="Z221" s="132">
        <v>9</v>
      </c>
      <c r="AE221" s="125" t="s">
        <v>623</v>
      </c>
      <c r="AF221" s="125">
        <v>388</v>
      </c>
    </row>
    <row r="222" spans="1:32" ht="19.5">
      <c r="A222" s="131" t="s">
        <v>333</v>
      </c>
      <c r="B222" s="132" t="s">
        <v>334</v>
      </c>
      <c r="C222" s="132" t="s">
        <v>627</v>
      </c>
      <c r="D222" s="131" t="s">
        <v>336</v>
      </c>
      <c r="E222" s="131" t="s">
        <v>337</v>
      </c>
      <c r="F222" s="132">
        <v>4</v>
      </c>
      <c r="G222" s="132">
        <v>13</v>
      </c>
      <c r="H222" s="132"/>
      <c r="I222" s="132"/>
      <c r="J222" s="132">
        <v>3</v>
      </c>
      <c r="K222" s="132">
        <v>2</v>
      </c>
      <c r="L222" s="132">
        <v>1</v>
      </c>
      <c r="M222" s="132" t="s">
        <v>13</v>
      </c>
      <c r="N222" s="132" t="s">
        <v>339</v>
      </c>
      <c r="O222" s="132" t="s">
        <v>13</v>
      </c>
      <c r="P222" s="132" t="s">
        <v>13</v>
      </c>
      <c r="Q222" s="132" t="s">
        <v>13</v>
      </c>
      <c r="R222" s="132"/>
      <c r="S222" s="131"/>
      <c r="U222" s="131" t="s">
        <v>388</v>
      </c>
      <c r="V222" s="132" t="s">
        <v>343</v>
      </c>
      <c r="W222" s="132" t="s">
        <v>180</v>
      </c>
      <c r="X222" s="131"/>
      <c r="Y222" s="132">
        <v>3</v>
      </c>
      <c r="Z222" s="132">
        <v>6</v>
      </c>
      <c r="AE222" s="125" t="s">
        <v>623</v>
      </c>
      <c r="AF222" s="125">
        <v>388</v>
      </c>
    </row>
    <row r="223" spans="1:32" ht="12.75" customHeight="1">
      <c r="A223" s="187" t="s">
        <v>333</v>
      </c>
      <c r="B223" s="188" t="s">
        <v>334</v>
      </c>
      <c r="C223" s="188" t="s">
        <v>628</v>
      </c>
      <c r="D223" s="187" t="s">
        <v>336</v>
      </c>
      <c r="E223" s="187" t="s">
        <v>337</v>
      </c>
      <c r="F223" s="188">
        <v>4</v>
      </c>
      <c r="G223" s="188">
        <v>13</v>
      </c>
      <c r="H223" s="188"/>
      <c r="I223" s="188"/>
      <c r="J223" s="188">
        <v>3</v>
      </c>
      <c r="K223" s="188">
        <v>2</v>
      </c>
      <c r="L223" s="188">
        <v>1</v>
      </c>
      <c r="M223" s="188" t="s">
        <v>13</v>
      </c>
      <c r="N223" s="188" t="s">
        <v>339</v>
      </c>
      <c r="O223" s="188" t="s">
        <v>180</v>
      </c>
      <c r="P223" s="188" t="s">
        <v>13</v>
      </c>
      <c r="Q223" s="188" t="s">
        <v>180</v>
      </c>
      <c r="R223" s="188"/>
      <c r="S223" s="187"/>
      <c r="U223" s="131" t="s">
        <v>388</v>
      </c>
      <c r="V223" s="132" t="s">
        <v>343</v>
      </c>
      <c r="W223" s="132" t="s">
        <v>180</v>
      </c>
      <c r="X223" s="131"/>
      <c r="Y223" s="188">
        <v>3</v>
      </c>
      <c r="Z223" s="188">
        <v>6</v>
      </c>
      <c r="AE223" s="125" t="s">
        <v>623</v>
      </c>
      <c r="AF223" s="125">
        <v>388</v>
      </c>
    </row>
    <row r="224" spans="1:38" ht="29.25">
      <c r="A224" s="187"/>
      <c r="B224" s="188"/>
      <c r="C224" s="188"/>
      <c r="D224" s="187"/>
      <c r="E224" s="187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7"/>
      <c r="U224" s="131" t="s">
        <v>629</v>
      </c>
      <c r="V224" s="132"/>
      <c r="W224" s="132" t="s">
        <v>13</v>
      </c>
      <c r="X224" s="131"/>
      <c r="Y224" s="188"/>
      <c r="Z224" s="188"/>
      <c r="AE224" s="134" t="s">
        <v>630</v>
      </c>
      <c r="AK224" s="125" t="s">
        <v>631</v>
      </c>
      <c r="AL224" s="125">
        <v>65.4</v>
      </c>
    </row>
    <row r="225" spans="1:30" ht="19.5">
      <c r="A225" s="131" t="s">
        <v>333</v>
      </c>
      <c r="B225" s="132" t="s">
        <v>334</v>
      </c>
      <c r="C225" s="132" t="s">
        <v>632</v>
      </c>
      <c r="D225" s="131" t="s">
        <v>336</v>
      </c>
      <c r="E225" s="131" t="s">
        <v>337</v>
      </c>
      <c r="F225" s="132">
        <v>38</v>
      </c>
      <c r="G225" s="132">
        <v>119</v>
      </c>
      <c r="H225" s="132"/>
      <c r="I225" s="132"/>
      <c r="J225" s="132">
        <v>14</v>
      </c>
      <c r="K225" s="132">
        <v>2</v>
      </c>
      <c r="L225" s="132">
        <v>8</v>
      </c>
      <c r="M225" s="132" t="s">
        <v>343</v>
      </c>
      <c r="N225" s="132" t="s">
        <v>339</v>
      </c>
      <c r="O225" s="132" t="s">
        <v>180</v>
      </c>
      <c r="P225" s="132" t="s">
        <v>180</v>
      </c>
      <c r="Q225" s="132" t="s">
        <v>180</v>
      </c>
      <c r="R225" s="132"/>
      <c r="S225" s="131"/>
      <c r="U225" s="131" t="s">
        <v>372</v>
      </c>
      <c r="V225" s="132" t="s">
        <v>367</v>
      </c>
      <c r="W225" s="132" t="s">
        <v>343</v>
      </c>
      <c r="X225" s="131"/>
      <c r="Y225" s="132">
        <v>112</v>
      </c>
      <c r="Z225" s="132">
        <v>52</v>
      </c>
      <c r="AC225" s="125" t="s">
        <v>399</v>
      </c>
      <c r="AD225" s="125">
        <v>3510</v>
      </c>
    </row>
    <row r="226" spans="1:28" ht="19.5">
      <c r="A226" s="131" t="s">
        <v>333</v>
      </c>
      <c r="B226" s="132"/>
      <c r="C226" s="132" t="s">
        <v>633</v>
      </c>
      <c r="D226" s="131" t="s">
        <v>525</v>
      </c>
      <c r="E226" s="131" t="s">
        <v>526</v>
      </c>
      <c r="F226" s="132">
        <v>69</v>
      </c>
      <c r="G226" s="132">
        <v>217</v>
      </c>
      <c r="H226" s="132"/>
      <c r="I226" s="132"/>
      <c r="J226" s="132">
        <v>20</v>
      </c>
      <c r="K226" s="132">
        <v>4</v>
      </c>
      <c r="L226" s="132">
        <v>16</v>
      </c>
      <c r="M226" s="132" t="s">
        <v>338</v>
      </c>
      <c r="N226" s="132" t="s">
        <v>339</v>
      </c>
      <c r="O226" s="132" t="s">
        <v>13</v>
      </c>
      <c r="P226" s="132" t="s">
        <v>13</v>
      </c>
      <c r="Q226" s="132" t="s">
        <v>13</v>
      </c>
      <c r="R226" s="132"/>
      <c r="S226" s="131"/>
      <c r="U226" s="131" t="s">
        <v>341</v>
      </c>
      <c r="V226" s="132" t="s">
        <v>367</v>
      </c>
      <c r="W226" s="132" t="s">
        <v>180</v>
      </c>
      <c r="X226" s="131"/>
      <c r="Y226" s="132">
        <v>320</v>
      </c>
      <c r="Z226" s="132">
        <v>95</v>
      </c>
      <c r="AA226" s="125" t="s">
        <v>634</v>
      </c>
      <c r="AB226" s="125">
        <v>5850</v>
      </c>
    </row>
    <row r="227" spans="1:30" ht="19.5">
      <c r="A227" s="131" t="s">
        <v>333</v>
      </c>
      <c r="B227" s="132"/>
      <c r="C227" s="132" t="s">
        <v>635</v>
      </c>
      <c r="D227" s="131" t="s">
        <v>525</v>
      </c>
      <c r="E227" s="131" t="s">
        <v>526</v>
      </c>
      <c r="F227" s="132">
        <v>40</v>
      </c>
      <c r="G227" s="132">
        <v>126</v>
      </c>
      <c r="H227" s="132"/>
      <c r="I227" s="132"/>
      <c r="J227" s="132">
        <v>22</v>
      </c>
      <c r="K227" s="132">
        <v>3</v>
      </c>
      <c r="L227" s="132">
        <v>10</v>
      </c>
      <c r="M227" s="132" t="s">
        <v>338</v>
      </c>
      <c r="N227" s="132" t="s">
        <v>339</v>
      </c>
      <c r="O227" s="132" t="s">
        <v>180</v>
      </c>
      <c r="P227" s="132" t="s">
        <v>13</v>
      </c>
      <c r="Q227" s="132" t="s">
        <v>13</v>
      </c>
      <c r="R227" s="132"/>
      <c r="S227" s="131"/>
      <c r="U227" s="131" t="s">
        <v>372</v>
      </c>
      <c r="V227" s="132" t="s">
        <v>367</v>
      </c>
      <c r="W227" s="132" t="s">
        <v>343</v>
      </c>
      <c r="X227" s="131"/>
      <c r="Y227" s="132">
        <v>220</v>
      </c>
      <c r="Z227" s="132">
        <v>55</v>
      </c>
      <c r="AC227" s="125" t="s">
        <v>492</v>
      </c>
      <c r="AD227" s="125">
        <v>6540</v>
      </c>
    </row>
    <row r="228" spans="1:30" ht="19.5">
      <c r="A228" s="131" t="s">
        <v>333</v>
      </c>
      <c r="B228" s="132"/>
      <c r="C228" s="132" t="s">
        <v>636</v>
      </c>
      <c r="D228" s="131" t="s">
        <v>637</v>
      </c>
      <c r="E228" s="131" t="s">
        <v>638</v>
      </c>
      <c r="F228" s="132">
        <v>40</v>
      </c>
      <c r="G228" s="132">
        <v>126</v>
      </c>
      <c r="H228" s="132"/>
      <c r="I228" s="132"/>
      <c r="J228" s="132">
        <v>16</v>
      </c>
      <c r="K228" s="132">
        <v>2</v>
      </c>
      <c r="L228" s="132">
        <v>9</v>
      </c>
      <c r="M228" s="132" t="s">
        <v>338</v>
      </c>
      <c r="N228" s="132" t="s">
        <v>339</v>
      </c>
      <c r="O228" s="132" t="s">
        <v>180</v>
      </c>
      <c r="P228" s="132" t="s">
        <v>13</v>
      </c>
      <c r="Q228" s="132" t="s">
        <v>13</v>
      </c>
      <c r="R228" s="132"/>
      <c r="S228" s="131"/>
      <c r="U228" s="131" t="s">
        <v>372</v>
      </c>
      <c r="V228" s="132" t="s">
        <v>367</v>
      </c>
      <c r="W228" s="132" t="s">
        <v>180</v>
      </c>
      <c r="X228" s="131"/>
      <c r="Y228" s="132">
        <v>144</v>
      </c>
      <c r="Z228" s="132">
        <v>55</v>
      </c>
      <c r="AC228" s="125" t="s">
        <v>379</v>
      </c>
      <c r="AD228" s="125">
        <v>4380</v>
      </c>
    </row>
    <row r="229" spans="1:28" ht="29.25">
      <c r="A229" s="131" t="s">
        <v>333</v>
      </c>
      <c r="B229" s="132"/>
      <c r="C229" s="132" t="s">
        <v>639</v>
      </c>
      <c r="D229" s="131" t="s">
        <v>552</v>
      </c>
      <c r="E229" s="131" t="s">
        <v>553</v>
      </c>
      <c r="F229" s="132">
        <v>67</v>
      </c>
      <c r="G229" s="132">
        <v>210</v>
      </c>
      <c r="H229" s="132"/>
      <c r="I229" s="132"/>
      <c r="J229" s="132">
        <v>18</v>
      </c>
      <c r="K229" s="132">
        <v>2</v>
      </c>
      <c r="L229" s="132">
        <v>13</v>
      </c>
      <c r="M229" s="132" t="s">
        <v>338</v>
      </c>
      <c r="N229" s="132" t="s">
        <v>339</v>
      </c>
      <c r="O229" s="132" t="s">
        <v>13</v>
      </c>
      <c r="P229" s="132" t="s">
        <v>180</v>
      </c>
      <c r="Q229" s="132" t="s">
        <v>180</v>
      </c>
      <c r="R229" s="132"/>
      <c r="S229" s="131" t="s">
        <v>377</v>
      </c>
      <c r="U229" s="131" t="s">
        <v>341</v>
      </c>
      <c r="V229" s="132" t="s">
        <v>342</v>
      </c>
      <c r="W229" s="132" t="s">
        <v>180</v>
      </c>
      <c r="X229" s="131"/>
      <c r="Y229" s="132">
        <v>234</v>
      </c>
      <c r="Z229" s="132">
        <v>92</v>
      </c>
      <c r="AA229" s="125" t="s">
        <v>459</v>
      </c>
      <c r="AB229" s="125">
        <v>4560</v>
      </c>
    </row>
    <row r="230" spans="1:30" ht="29.25">
      <c r="A230" s="131" t="s">
        <v>333</v>
      </c>
      <c r="B230" s="132"/>
      <c r="C230" s="132" t="s">
        <v>640</v>
      </c>
      <c r="D230" s="131" t="s">
        <v>641</v>
      </c>
      <c r="E230" s="131" t="s">
        <v>642</v>
      </c>
      <c r="F230" s="132">
        <v>31</v>
      </c>
      <c r="G230" s="132">
        <v>97</v>
      </c>
      <c r="H230" s="132"/>
      <c r="I230" s="132"/>
      <c r="J230" s="132">
        <v>14</v>
      </c>
      <c r="K230" s="132">
        <v>4</v>
      </c>
      <c r="L230" s="132">
        <v>7</v>
      </c>
      <c r="M230" s="132" t="s">
        <v>343</v>
      </c>
      <c r="N230" s="132" t="s">
        <v>339</v>
      </c>
      <c r="O230" s="132" t="s">
        <v>180</v>
      </c>
      <c r="P230" s="132" t="s">
        <v>180</v>
      </c>
      <c r="Q230" s="132" t="s">
        <v>343</v>
      </c>
      <c r="R230" s="132"/>
      <c r="S230" s="131" t="s">
        <v>365</v>
      </c>
      <c r="U230" s="131" t="s">
        <v>372</v>
      </c>
      <c r="V230" s="132" t="s">
        <v>367</v>
      </c>
      <c r="W230" s="132" t="s">
        <v>180</v>
      </c>
      <c r="X230" s="131"/>
      <c r="Y230" s="132">
        <v>98</v>
      </c>
      <c r="Z230" s="132">
        <v>43</v>
      </c>
      <c r="AC230" s="125" t="s">
        <v>399</v>
      </c>
      <c r="AD230" s="125">
        <v>3510</v>
      </c>
    </row>
    <row r="231" spans="1:34" ht="29.25">
      <c r="A231" s="131" t="s">
        <v>333</v>
      </c>
      <c r="B231" s="132"/>
      <c r="C231" s="132" t="s">
        <v>643</v>
      </c>
      <c r="D231" s="131" t="s">
        <v>552</v>
      </c>
      <c r="E231" s="131" t="s">
        <v>553</v>
      </c>
      <c r="F231" s="132">
        <v>59</v>
      </c>
      <c r="G231" s="132">
        <v>185</v>
      </c>
      <c r="H231" s="132"/>
      <c r="I231" s="132"/>
      <c r="J231" s="132">
        <v>15</v>
      </c>
      <c r="K231" s="132">
        <v>3</v>
      </c>
      <c r="L231" s="132">
        <v>8</v>
      </c>
      <c r="M231" s="132" t="s">
        <v>338</v>
      </c>
      <c r="N231" s="132" t="s">
        <v>350</v>
      </c>
      <c r="O231" s="132" t="s">
        <v>13</v>
      </c>
      <c r="P231" s="132" t="s">
        <v>343</v>
      </c>
      <c r="Q231" s="132" t="s">
        <v>343</v>
      </c>
      <c r="R231" s="132"/>
      <c r="S231" s="131" t="s">
        <v>401</v>
      </c>
      <c r="U231" s="131" t="s">
        <v>360</v>
      </c>
      <c r="V231" s="132" t="s">
        <v>342</v>
      </c>
      <c r="W231" s="132" t="s">
        <v>13</v>
      </c>
      <c r="X231" s="131" t="s">
        <v>424</v>
      </c>
      <c r="Y231" s="132">
        <v>120</v>
      </c>
      <c r="Z231" s="132">
        <v>81</v>
      </c>
      <c r="AG231" s="125" t="s">
        <v>644</v>
      </c>
      <c r="AH231" s="125">
        <v>4560</v>
      </c>
    </row>
    <row r="232" spans="1:30" ht="19.5">
      <c r="A232" s="131" t="s">
        <v>333</v>
      </c>
      <c r="B232" s="132"/>
      <c r="C232" s="132" t="s">
        <v>645</v>
      </c>
      <c r="D232" s="131" t="s">
        <v>336</v>
      </c>
      <c r="E232" s="131" t="s">
        <v>337</v>
      </c>
      <c r="F232" s="132">
        <v>50</v>
      </c>
      <c r="G232" s="132">
        <v>157</v>
      </c>
      <c r="H232" s="132"/>
      <c r="I232" s="132"/>
      <c r="J232" s="132">
        <v>24</v>
      </c>
      <c r="K232" s="132">
        <v>5</v>
      </c>
      <c r="L232" s="132">
        <v>11</v>
      </c>
      <c r="M232" s="132" t="s">
        <v>338</v>
      </c>
      <c r="N232" s="132" t="s">
        <v>339</v>
      </c>
      <c r="O232" s="132" t="s">
        <v>180</v>
      </c>
      <c r="P232" s="132" t="s">
        <v>180</v>
      </c>
      <c r="Q232" s="132" t="s">
        <v>180</v>
      </c>
      <c r="R232" s="132"/>
      <c r="S232" s="131" t="s">
        <v>646</v>
      </c>
      <c r="U232" s="131" t="s">
        <v>372</v>
      </c>
      <c r="V232" s="132" t="s">
        <v>342</v>
      </c>
      <c r="W232" s="132" t="s">
        <v>180</v>
      </c>
      <c r="X232" s="131"/>
      <c r="Y232" s="132">
        <v>264</v>
      </c>
      <c r="Z232" s="132">
        <v>69</v>
      </c>
      <c r="AC232" s="125" t="s">
        <v>647</v>
      </c>
      <c r="AD232" s="125">
        <v>7360</v>
      </c>
    </row>
    <row r="233" spans="1:28" ht="12.75" customHeight="1">
      <c r="A233" s="187" t="s">
        <v>333</v>
      </c>
      <c r="B233" s="188"/>
      <c r="C233" s="188" t="s">
        <v>648</v>
      </c>
      <c r="D233" s="187" t="s">
        <v>336</v>
      </c>
      <c r="E233" s="187" t="s">
        <v>337</v>
      </c>
      <c r="F233" s="188">
        <v>56</v>
      </c>
      <c r="G233" s="188">
        <v>176</v>
      </c>
      <c r="H233" s="188"/>
      <c r="I233" s="188"/>
      <c r="J233" s="188">
        <v>22</v>
      </c>
      <c r="K233" s="188">
        <v>5</v>
      </c>
      <c r="L233" s="188">
        <v>11</v>
      </c>
      <c r="M233" s="188" t="s">
        <v>338</v>
      </c>
      <c r="N233" s="188" t="s">
        <v>339</v>
      </c>
      <c r="O233" s="188" t="s">
        <v>13</v>
      </c>
      <c r="P233" s="188" t="s">
        <v>180</v>
      </c>
      <c r="Q233" s="188" t="s">
        <v>343</v>
      </c>
      <c r="R233" s="188"/>
      <c r="S233" s="187" t="s">
        <v>535</v>
      </c>
      <c r="U233" s="131" t="s">
        <v>341</v>
      </c>
      <c r="V233" s="132" t="s">
        <v>342</v>
      </c>
      <c r="W233" s="132" t="s">
        <v>180</v>
      </c>
      <c r="X233" s="131"/>
      <c r="Y233" s="188">
        <v>242</v>
      </c>
      <c r="Z233" s="188">
        <v>77</v>
      </c>
      <c r="AA233" s="125" t="s">
        <v>561</v>
      </c>
      <c r="AB233" s="125">
        <v>5140</v>
      </c>
    </row>
    <row r="234" spans="1:36" ht="29.25">
      <c r="A234" s="187"/>
      <c r="B234" s="188"/>
      <c r="C234" s="188"/>
      <c r="D234" s="187"/>
      <c r="E234" s="187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7"/>
      <c r="U234" s="131" t="s">
        <v>356</v>
      </c>
      <c r="V234" s="132" t="s">
        <v>342</v>
      </c>
      <c r="W234" s="132" t="s">
        <v>180</v>
      </c>
      <c r="X234" s="131" t="s">
        <v>357</v>
      </c>
      <c r="Y234" s="188"/>
      <c r="Z234" s="188"/>
      <c r="AJ234" s="125">
        <v>2800</v>
      </c>
    </row>
    <row r="235" spans="1:34" ht="19.5">
      <c r="A235" s="131" t="s">
        <v>333</v>
      </c>
      <c r="B235" s="132"/>
      <c r="C235" s="132" t="s">
        <v>649</v>
      </c>
      <c r="D235" s="131" t="s">
        <v>336</v>
      </c>
      <c r="E235" s="131" t="s">
        <v>337</v>
      </c>
      <c r="F235" s="132">
        <v>47</v>
      </c>
      <c r="G235" s="132">
        <v>148</v>
      </c>
      <c r="H235" s="132"/>
      <c r="I235" s="132"/>
      <c r="J235" s="132">
        <v>26</v>
      </c>
      <c r="K235" s="132">
        <v>10</v>
      </c>
      <c r="L235" s="132">
        <v>9</v>
      </c>
      <c r="M235" s="132" t="s">
        <v>338</v>
      </c>
      <c r="N235" s="132" t="s">
        <v>350</v>
      </c>
      <c r="O235" s="132" t="s">
        <v>13</v>
      </c>
      <c r="P235" s="132" t="s">
        <v>343</v>
      </c>
      <c r="Q235" s="132" t="s">
        <v>343</v>
      </c>
      <c r="R235" s="132"/>
      <c r="S235" s="131" t="s">
        <v>401</v>
      </c>
      <c r="U235" s="131" t="s">
        <v>360</v>
      </c>
      <c r="V235" s="132" t="s">
        <v>342</v>
      </c>
      <c r="W235" s="132" t="s">
        <v>180</v>
      </c>
      <c r="X235" s="131" t="s">
        <v>424</v>
      </c>
      <c r="Y235" s="132">
        <v>234</v>
      </c>
      <c r="Z235" s="132">
        <v>65</v>
      </c>
      <c r="AG235" s="125" t="s">
        <v>549</v>
      </c>
      <c r="AH235" s="125">
        <v>8490</v>
      </c>
    </row>
    <row r="236" spans="1:32" ht="19.5">
      <c r="A236" s="131" t="s">
        <v>333</v>
      </c>
      <c r="B236" s="132"/>
      <c r="C236" s="132" t="s">
        <v>650</v>
      </c>
      <c r="D236" s="131" t="s">
        <v>336</v>
      </c>
      <c r="E236" s="131" t="s">
        <v>337</v>
      </c>
      <c r="F236" s="132">
        <v>5</v>
      </c>
      <c r="G236" s="132">
        <v>16</v>
      </c>
      <c r="H236" s="132"/>
      <c r="I236" s="132"/>
      <c r="J236" s="132">
        <v>3</v>
      </c>
      <c r="K236" s="132">
        <v>2</v>
      </c>
      <c r="L236" s="132">
        <v>1</v>
      </c>
      <c r="M236" s="132" t="s">
        <v>180</v>
      </c>
      <c r="N236" s="132" t="s">
        <v>339</v>
      </c>
      <c r="O236" s="132" t="s">
        <v>13</v>
      </c>
      <c r="P236" s="132" t="s">
        <v>13</v>
      </c>
      <c r="Q236" s="132" t="s">
        <v>180</v>
      </c>
      <c r="R236" s="132"/>
      <c r="S236" s="131"/>
      <c r="U236" s="131" t="s">
        <v>388</v>
      </c>
      <c r="V236" s="132" t="s">
        <v>343</v>
      </c>
      <c r="W236" s="132" t="s">
        <v>180</v>
      </c>
      <c r="X236" s="131"/>
      <c r="Y236" s="132">
        <v>3</v>
      </c>
      <c r="Z236" s="132">
        <v>7</v>
      </c>
      <c r="AE236" s="125" t="s">
        <v>623</v>
      </c>
      <c r="AF236" s="125">
        <v>388</v>
      </c>
    </row>
    <row r="237" spans="1:32" ht="19.5">
      <c r="A237" s="131" t="s">
        <v>333</v>
      </c>
      <c r="B237" s="132"/>
      <c r="C237" s="132" t="s">
        <v>651</v>
      </c>
      <c r="D237" s="131" t="s">
        <v>336</v>
      </c>
      <c r="E237" s="131" t="s">
        <v>337</v>
      </c>
      <c r="F237" s="132">
        <v>4</v>
      </c>
      <c r="G237" s="132">
        <v>13</v>
      </c>
      <c r="H237" s="132"/>
      <c r="I237" s="132"/>
      <c r="J237" s="132">
        <v>3</v>
      </c>
      <c r="K237" s="132">
        <v>2</v>
      </c>
      <c r="L237" s="132">
        <v>1</v>
      </c>
      <c r="M237" s="132" t="s">
        <v>180</v>
      </c>
      <c r="N237" s="132" t="s">
        <v>339</v>
      </c>
      <c r="O237" s="132" t="s">
        <v>180</v>
      </c>
      <c r="P237" s="132" t="s">
        <v>13</v>
      </c>
      <c r="Q237" s="132" t="s">
        <v>13</v>
      </c>
      <c r="R237" s="132"/>
      <c r="S237" s="131"/>
      <c r="U237" s="131" t="s">
        <v>388</v>
      </c>
      <c r="V237" s="132" t="s">
        <v>343</v>
      </c>
      <c r="W237" s="132" t="s">
        <v>180</v>
      </c>
      <c r="X237" s="131"/>
      <c r="Y237" s="132">
        <v>3</v>
      </c>
      <c r="Z237" s="132">
        <v>6</v>
      </c>
      <c r="AE237" s="125" t="s">
        <v>623</v>
      </c>
      <c r="AF237" s="125">
        <v>388</v>
      </c>
    </row>
    <row r="238" spans="1:28" ht="19.5">
      <c r="A238" s="131" t="s">
        <v>333</v>
      </c>
      <c r="B238" s="132"/>
      <c r="C238" s="132" t="s">
        <v>652</v>
      </c>
      <c r="D238" s="131" t="s">
        <v>336</v>
      </c>
      <c r="E238" s="131" t="s">
        <v>337</v>
      </c>
      <c r="F238" s="132">
        <v>41</v>
      </c>
      <c r="G238" s="132">
        <v>129</v>
      </c>
      <c r="H238" s="132"/>
      <c r="I238" s="132"/>
      <c r="J238" s="132">
        <v>21</v>
      </c>
      <c r="K238" s="132">
        <v>3</v>
      </c>
      <c r="L238" s="132">
        <v>8</v>
      </c>
      <c r="M238" s="132" t="s">
        <v>338</v>
      </c>
      <c r="N238" s="132" t="s">
        <v>339</v>
      </c>
      <c r="O238" s="132" t="s">
        <v>180</v>
      </c>
      <c r="P238" s="132" t="s">
        <v>180</v>
      </c>
      <c r="Q238" s="132" t="s">
        <v>180</v>
      </c>
      <c r="R238" s="132"/>
      <c r="S238" s="131"/>
      <c r="U238" s="131" t="s">
        <v>341</v>
      </c>
      <c r="V238" s="132" t="s">
        <v>342</v>
      </c>
      <c r="W238" s="132" t="s">
        <v>180</v>
      </c>
      <c r="X238" s="131"/>
      <c r="Y238" s="132">
        <v>168</v>
      </c>
      <c r="Z238" s="132">
        <v>56</v>
      </c>
      <c r="AA238" s="125" t="s">
        <v>355</v>
      </c>
      <c r="AB238" s="125">
        <v>3540</v>
      </c>
    </row>
    <row r="239" spans="1:28" ht="19.5">
      <c r="A239" s="131" t="s">
        <v>333</v>
      </c>
      <c r="B239" s="132"/>
      <c r="C239" s="132" t="s">
        <v>653</v>
      </c>
      <c r="D239" s="131" t="s">
        <v>336</v>
      </c>
      <c r="E239" s="131" t="s">
        <v>337</v>
      </c>
      <c r="F239" s="132">
        <v>45</v>
      </c>
      <c r="G239" s="132">
        <v>141</v>
      </c>
      <c r="H239" s="132"/>
      <c r="I239" s="132"/>
      <c r="J239" s="132">
        <v>21</v>
      </c>
      <c r="K239" s="132">
        <v>5</v>
      </c>
      <c r="L239" s="132">
        <v>9</v>
      </c>
      <c r="M239" s="132" t="s">
        <v>338</v>
      </c>
      <c r="N239" s="132" t="s">
        <v>339</v>
      </c>
      <c r="O239" s="132" t="s">
        <v>13</v>
      </c>
      <c r="P239" s="132" t="s">
        <v>180</v>
      </c>
      <c r="Q239" s="132" t="s">
        <v>180</v>
      </c>
      <c r="R239" s="132"/>
      <c r="S239" s="131"/>
      <c r="U239" s="131" t="s">
        <v>341</v>
      </c>
      <c r="V239" s="132" t="s">
        <v>342</v>
      </c>
      <c r="W239" s="132" t="s">
        <v>343</v>
      </c>
      <c r="X239" s="131"/>
      <c r="Y239" s="132">
        <v>189</v>
      </c>
      <c r="Z239" s="132">
        <v>62</v>
      </c>
      <c r="AA239" s="125" t="s">
        <v>451</v>
      </c>
      <c r="AB239" s="125">
        <v>3990</v>
      </c>
    </row>
    <row r="240" spans="1:28" ht="19.5">
      <c r="A240" s="131" t="s">
        <v>333</v>
      </c>
      <c r="B240" s="132"/>
      <c r="C240" s="132" t="s">
        <v>654</v>
      </c>
      <c r="D240" s="131" t="s">
        <v>336</v>
      </c>
      <c r="E240" s="131" t="s">
        <v>337</v>
      </c>
      <c r="F240" s="132">
        <v>37</v>
      </c>
      <c r="G240" s="132">
        <v>116</v>
      </c>
      <c r="H240" s="132"/>
      <c r="I240" s="132"/>
      <c r="J240" s="132">
        <v>20</v>
      </c>
      <c r="K240" s="132">
        <v>5</v>
      </c>
      <c r="L240" s="132">
        <v>7</v>
      </c>
      <c r="M240" s="132" t="s">
        <v>338</v>
      </c>
      <c r="N240" s="132" t="s">
        <v>339</v>
      </c>
      <c r="O240" s="132" t="s">
        <v>180</v>
      </c>
      <c r="P240" s="132" t="s">
        <v>180</v>
      </c>
      <c r="Q240" s="132" t="s">
        <v>180</v>
      </c>
      <c r="R240" s="132"/>
      <c r="S240" s="131"/>
      <c r="U240" s="131" t="s">
        <v>341</v>
      </c>
      <c r="V240" s="132" t="s">
        <v>367</v>
      </c>
      <c r="W240" s="132" t="s">
        <v>343</v>
      </c>
      <c r="X240" s="131"/>
      <c r="Y240" s="132">
        <v>140</v>
      </c>
      <c r="Z240" s="132">
        <v>51</v>
      </c>
      <c r="AA240" s="125" t="s">
        <v>502</v>
      </c>
      <c r="AB240" s="125">
        <v>2950</v>
      </c>
    </row>
    <row r="241" spans="1:28" ht="19.5">
      <c r="A241" s="131" t="s">
        <v>333</v>
      </c>
      <c r="B241" s="132"/>
      <c r="C241" s="132" t="s">
        <v>655</v>
      </c>
      <c r="D241" s="131" t="s">
        <v>336</v>
      </c>
      <c r="E241" s="131" t="s">
        <v>337</v>
      </c>
      <c r="F241" s="132">
        <v>43</v>
      </c>
      <c r="G241" s="132">
        <v>135</v>
      </c>
      <c r="H241" s="132"/>
      <c r="I241" s="132"/>
      <c r="J241" s="132">
        <v>25</v>
      </c>
      <c r="K241" s="132">
        <v>6</v>
      </c>
      <c r="L241" s="132">
        <v>9</v>
      </c>
      <c r="M241" s="132" t="s">
        <v>338</v>
      </c>
      <c r="N241" s="132" t="s">
        <v>339</v>
      </c>
      <c r="O241" s="132" t="s">
        <v>13</v>
      </c>
      <c r="P241" s="132" t="s">
        <v>13</v>
      </c>
      <c r="Q241" s="132" t="s">
        <v>180</v>
      </c>
      <c r="R241" s="132"/>
      <c r="S241" s="131"/>
      <c r="U241" s="131" t="s">
        <v>341</v>
      </c>
      <c r="V241" s="132" t="s">
        <v>367</v>
      </c>
      <c r="W241" s="132" t="s">
        <v>343</v>
      </c>
      <c r="X241" s="131"/>
      <c r="Y241" s="132">
        <v>225</v>
      </c>
      <c r="Z241" s="132">
        <v>59</v>
      </c>
      <c r="AA241" s="125" t="s">
        <v>459</v>
      </c>
      <c r="AB241" s="125">
        <v>4560</v>
      </c>
    </row>
    <row r="242" spans="1:28" ht="19.5">
      <c r="A242" s="131" t="s">
        <v>333</v>
      </c>
      <c r="B242" s="132"/>
      <c r="C242" s="132" t="s">
        <v>656</v>
      </c>
      <c r="D242" s="131" t="s">
        <v>370</v>
      </c>
      <c r="E242" s="131" t="s">
        <v>371</v>
      </c>
      <c r="F242" s="132">
        <v>42</v>
      </c>
      <c r="G242" s="132">
        <v>132</v>
      </c>
      <c r="H242" s="132"/>
      <c r="I242" s="132"/>
      <c r="J242" s="132">
        <v>16</v>
      </c>
      <c r="K242" s="132">
        <v>6</v>
      </c>
      <c r="L242" s="132">
        <v>10</v>
      </c>
      <c r="M242" s="132" t="s">
        <v>338</v>
      </c>
      <c r="N242" s="132" t="s">
        <v>339</v>
      </c>
      <c r="O242" s="132" t="s">
        <v>13</v>
      </c>
      <c r="P242" s="132" t="s">
        <v>180</v>
      </c>
      <c r="Q242" s="132" t="s">
        <v>180</v>
      </c>
      <c r="R242" s="132"/>
      <c r="S242" s="131"/>
      <c r="U242" s="131" t="s">
        <v>341</v>
      </c>
      <c r="V242" s="132" t="s">
        <v>367</v>
      </c>
      <c r="W242" s="132" t="s">
        <v>343</v>
      </c>
      <c r="X242" s="131"/>
      <c r="Y242" s="132">
        <v>160</v>
      </c>
      <c r="Z242" s="132">
        <v>58</v>
      </c>
      <c r="AA242" s="125" t="s">
        <v>355</v>
      </c>
      <c r="AB242" s="125">
        <v>3540</v>
      </c>
    </row>
    <row r="243" spans="1:30" ht="19.5">
      <c r="A243" s="131" t="s">
        <v>333</v>
      </c>
      <c r="B243" s="132"/>
      <c r="C243" s="132" t="s">
        <v>657</v>
      </c>
      <c r="D243" s="131" t="s">
        <v>336</v>
      </c>
      <c r="E243" s="131" t="s">
        <v>337</v>
      </c>
      <c r="F243" s="132">
        <v>29</v>
      </c>
      <c r="G243" s="132">
        <v>91</v>
      </c>
      <c r="H243" s="132"/>
      <c r="I243" s="132"/>
      <c r="J243" s="132">
        <v>15</v>
      </c>
      <c r="K243" s="132">
        <v>2</v>
      </c>
      <c r="L243" s="132">
        <v>7</v>
      </c>
      <c r="M243" s="132" t="s">
        <v>338</v>
      </c>
      <c r="N243" s="132" t="s">
        <v>350</v>
      </c>
      <c r="O243" s="132" t="s">
        <v>180</v>
      </c>
      <c r="P243" s="132" t="s">
        <v>180</v>
      </c>
      <c r="Q243" s="132" t="s">
        <v>343</v>
      </c>
      <c r="R243" s="132"/>
      <c r="S243" s="131" t="s">
        <v>365</v>
      </c>
      <c r="U243" s="131" t="s">
        <v>372</v>
      </c>
      <c r="V243" s="132" t="s">
        <v>367</v>
      </c>
      <c r="W243" s="132" t="s">
        <v>180</v>
      </c>
      <c r="X243" s="131"/>
      <c r="Y243" s="132">
        <v>105</v>
      </c>
      <c r="Z243" s="132">
        <v>40</v>
      </c>
      <c r="AC243" s="125" t="s">
        <v>399</v>
      </c>
      <c r="AD243" s="125">
        <v>3510</v>
      </c>
    </row>
    <row r="244" spans="1:32" ht="19.5">
      <c r="A244" s="131" t="s">
        <v>333</v>
      </c>
      <c r="B244" s="132"/>
      <c r="C244" s="132" t="s">
        <v>658</v>
      </c>
      <c r="D244" s="131" t="s">
        <v>336</v>
      </c>
      <c r="E244" s="131" t="s">
        <v>337</v>
      </c>
      <c r="F244" s="132">
        <v>4</v>
      </c>
      <c r="G244" s="132">
        <v>13</v>
      </c>
      <c r="H244" s="132"/>
      <c r="I244" s="132"/>
      <c r="J244" s="132">
        <v>3</v>
      </c>
      <c r="K244" s="132">
        <v>2</v>
      </c>
      <c r="L244" s="132">
        <v>1</v>
      </c>
      <c r="M244" s="132" t="s">
        <v>13</v>
      </c>
      <c r="N244" s="132" t="s">
        <v>339</v>
      </c>
      <c r="O244" s="132" t="s">
        <v>13</v>
      </c>
      <c r="P244" s="132" t="s">
        <v>13</v>
      </c>
      <c r="Q244" s="132" t="s">
        <v>13</v>
      </c>
      <c r="R244" s="132"/>
      <c r="S244" s="131"/>
      <c r="U244" s="131" t="s">
        <v>388</v>
      </c>
      <c r="V244" s="132" t="s">
        <v>343</v>
      </c>
      <c r="W244" s="132" t="s">
        <v>180</v>
      </c>
      <c r="X244" s="131"/>
      <c r="Y244" s="132">
        <v>3</v>
      </c>
      <c r="Z244" s="132">
        <v>6</v>
      </c>
      <c r="AE244" s="125" t="s">
        <v>623</v>
      </c>
      <c r="AF244" s="125">
        <v>388</v>
      </c>
    </row>
    <row r="245" spans="1:30" ht="19.5">
      <c r="A245" s="131" t="s">
        <v>333</v>
      </c>
      <c r="B245" s="132"/>
      <c r="C245" s="132" t="s">
        <v>659</v>
      </c>
      <c r="D245" s="131" t="s">
        <v>336</v>
      </c>
      <c r="E245" s="131" t="s">
        <v>337</v>
      </c>
      <c r="F245" s="132">
        <v>32</v>
      </c>
      <c r="G245" s="132">
        <v>101</v>
      </c>
      <c r="H245" s="132"/>
      <c r="I245" s="132"/>
      <c r="J245" s="132">
        <v>14</v>
      </c>
      <c r="K245" s="132">
        <v>2</v>
      </c>
      <c r="L245" s="132">
        <v>7</v>
      </c>
      <c r="M245" s="132" t="s">
        <v>338</v>
      </c>
      <c r="N245" s="132" t="s">
        <v>350</v>
      </c>
      <c r="O245" s="132" t="s">
        <v>180</v>
      </c>
      <c r="P245" s="132" t="s">
        <v>180</v>
      </c>
      <c r="Q245" s="132" t="s">
        <v>343</v>
      </c>
      <c r="R245" s="132"/>
      <c r="S245" s="131" t="s">
        <v>365</v>
      </c>
      <c r="U245" s="131" t="s">
        <v>372</v>
      </c>
      <c r="V245" s="132" t="s">
        <v>342</v>
      </c>
      <c r="W245" s="132" t="s">
        <v>180</v>
      </c>
      <c r="X245" s="131"/>
      <c r="Y245" s="132">
        <v>98</v>
      </c>
      <c r="Z245" s="132">
        <v>44</v>
      </c>
      <c r="AC245" s="125" t="s">
        <v>399</v>
      </c>
      <c r="AD245" s="125">
        <v>3510</v>
      </c>
    </row>
    <row r="246" spans="1:32" ht="19.5">
      <c r="A246" s="131" t="s">
        <v>333</v>
      </c>
      <c r="B246" s="132"/>
      <c r="C246" s="132" t="s">
        <v>660</v>
      </c>
      <c r="D246" s="131" t="s">
        <v>336</v>
      </c>
      <c r="E246" s="131" t="s">
        <v>337</v>
      </c>
      <c r="F246" s="132">
        <v>4</v>
      </c>
      <c r="G246" s="132">
        <v>13</v>
      </c>
      <c r="H246" s="132"/>
      <c r="I246" s="132"/>
      <c r="J246" s="132">
        <v>3</v>
      </c>
      <c r="K246" s="132">
        <v>2</v>
      </c>
      <c r="L246" s="132">
        <v>1</v>
      </c>
      <c r="M246" s="132" t="s">
        <v>13</v>
      </c>
      <c r="N246" s="132" t="s">
        <v>339</v>
      </c>
      <c r="O246" s="132" t="s">
        <v>13</v>
      </c>
      <c r="P246" s="132" t="s">
        <v>13</v>
      </c>
      <c r="Q246" s="132" t="s">
        <v>13</v>
      </c>
      <c r="R246" s="132"/>
      <c r="S246" s="131"/>
      <c r="U246" s="131" t="s">
        <v>388</v>
      </c>
      <c r="V246" s="132" t="s">
        <v>343</v>
      </c>
      <c r="W246" s="132" t="s">
        <v>343</v>
      </c>
      <c r="X246" s="131"/>
      <c r="Y246" s="132">
        <v>3</v>
      </c>
      <c r="Z246" s="132">
        <v>6</v>
      </c>
      <c r="AE246" s="125" t="s">
        <v>623</v>
      </c>
      <c r="AF246" s="125">
        <v>388</v>
      </c>
    </row>
    <row r="247" spans="1:32" ht="19.5">
      <c r="A247" s="131" t="s">
        <v>333</v>
      </c>
      <c r="B247" s="132"/>
      <c r="C247" s="132" t="s">
        <v>661</v>
      </c>
      <c r="D247" s="131" t="s">
        <v>370</v>
      </c>
      <c r="E247" s="131" t="s">
        <v>371</v>
      </c>
      <c r="F247" s="132">
        <v>8</v>
      </c>
      <c r="G247" s="132">
        <v>25</v>
      </c>
      <c r="H247" s="132"/>
      <c r="I247" s="132"/>
      <c r="J247" s="132">
        <v>5</v>
      </c>
      <c r="K247" s="132">
        <v>2</v>
      </c>
      <c r="L247" s="132">
        <v>2</v>
      </c>
      <c r="M247" s="132" t="s">
        <v>180</v>
      </c>
      <c r="N247" s="132" t="s">
        <v>339</v>
      </c>
      <c r="O247" s="132" t="s">
        <v>13</v>
      </c>
      <c r="P247" s="132" t="s">
        <v>13</v>
      </c>
      <c r="Q247" s="132" t="s">
        <v>13</v>
      </c>
      <c r="R247" s="132"/>
      <c r="S247" s="131"/>
      <c r="U247" s="131" t="s">
        <v>388</v>
      </c>
      <c r="V247" s="132" t="s">
        <v>343</v>
      </c>
      <c r="W247" s="132" t="s">
        <v>180</v>
      </c>
      <c r="X247" s="131"/>
      <c r="Y247" s="132">
        <v>10</v>
      </c>
      <c r="Z247" s="132">
        <v>11</v>
      </c>
      <c r="AE247" s="125" t="s">
        <v>623</v>
      </c>
      <c r="AF247" s="125">
        <v>388</v>
      </c>
    </row>
    <row r="248" spans="1:32" ht="19.5">
      <c r="A248" s="131" t="s">
        <v>333</v>
      </c>
      <c r="B248" s="132"/>
      <c r="C248" s="132" t="s">
        <v>662</v>
      </c>
      <c r="D248" s="131" t="s">
        <v>370</v>
      </c>
      <c r="E248" s="131" t="s">
        <v>371</v>
      </c>
      <c r="F248" s="132">
        <v>7</v>
      </c>
      <c r="G248" s="132">
        <v>22</v>
      </c>
      <c r="H248" s="132"/>
      <c r="I248" s="132"/>
      <c r="J248" s="132">
        <v>4</v>
      </c>
      <c r="K248" s="132">
        <v>2</v>
      </c>
      <c r="L248" s="132">
        <v>2</v>
      </c>
      <c r="M248" s="132" t="s">
        <v>180</v>
      </c>
      <c r="N248" s="132" t="s">
        <v>339</v>
      </c>
      <c r="O248" s="132" t="s">
        <v>13</v>
      </c>
      <c r="P248" s="132" t="s">
        <v>13</v>
      </c>
      <c r="Q248" s="132" t="s">
        <v>180</v>
      </c>
      <c r="R248" s="132"/>
      <c r="S248" s="131"/>
      <c r="U248" s="131" t="s">
        <v>388</v>
      </c>
      <c r="V248" s="132" t="s">
        <v>343</v>
      </c>
      <c r="W248" s="132" t="s">
        <v>180</v>
      </c>
      <c r="X248" s="131"/>
      <c r="Y248" s="132">
        <v>8</v>
      </c>
      <c r="Z248" s="132">
        <v>10</v>
      </c>
      <c r="AE248" s="125" t="s">
        <v>623</v>
      </c>
      <c r="AF248" s="125">
        <v>388</v>
      </c>
    </row>
    <row r="249" spans="1:32" ht="19.5">
      <c r="A249" s="131" t="s">
        <v>333</v>
      </c>
      <c r="B249" s="132"/>
      <c r="C249" s="132" t="s">
        <v>663</v>
      </c>
      <c r="D249" s="131" t="s">
        <v>370</v>
      </c>
      <c r="E249" s="131" t="s">
        <v>371</v>
      </c>
      <c r="F249" s="132">
        <v>8</v>
      </c>
      <c r="G249" s="132">
        <v>25</v>
      </c>
      <c r="H249" s="132"/>
      <c r="I249" s="132"/>
      <c r="J249" s="132">
        <v>4</v>
      </c>
      <c r="K249" s="132">
        <v>2</v>
      </c>
      <c r="L249" s="132">
        <v>1</v>
      </c>
      <c r="M249" s="132" t="s">
        <v>180</v>
      </c>
      <c r="N249" s="132" t="s">
        <v>339</v>
      </c>
      <c r="O249" s="132" t="s">
        <v>13</v>
      </c>
      <c r="P249" s="132" t="s">
        <v>13</v>
      </c>
      <c r="Q249" s="132" t="s">
        <v>180</v>
      </c>
      <c r="R249" s="132"/>
      <c r="S249" s="131"/>
      <c r="U249" s="131" t="s">
        <v>388</v>
      </c>
      <c r="V249" s="132" t="s">
        <v>343</v>
      </c>
      <c r="W249" s="132" t="s">
        <v>13</v>
      </c>
      <c r="X249" s="131"/>
      <c r="Y249" s="132">
        <v>4</v>
      </c>
      <c r="Z249" s="132">
        <v>11</v>
      </c>
      <c r="AE249" s="125" t="s">
        <v>623</v>
      </c>
      <c r="AF249" s="125">
        <v>388</v>
      </c>
    </row>
    <row r="250" spans="1:32" ht="19.5">
      <c r="A250" s="131" t="s">
        <v>333</v>
      </c>
      <c r="B250" s="132"/>
      <c r="C250" s="132" t="s">
        <v>664</v>
      </c>
      <c r="D250" s="131" t="s">
        <v>370</v>
      </c>
      <c r="E250" s="131" t="s">
        <v>371</v>
      </c>
      <c r="F250" s="132">
        <v>8</v>
      </c>
      <c r="G250" s="132">
        <v>25</v>
      </c>
      <c r="H250" s="132"/>
      <c r="I250" s="132"/>
      <c r="J250" s="132">
        <v>4</v>
      </c>
      <c r="K250" s="132">
        <v>2</v>
      </c>
      <c r="L250" s="132">
        <v>1</v>
      </c>
      <c r="M250" s="132" t="s">
        <v>180</v>
      </c>
      <c r="N250" s="132" t="s">
        <v>339</v>
      </c>
      <c r="O250" s="132" t="s">
        <v>13</v>
      </c>
      <c r="P250" s="132" t="s">
        <v>13</v>
      </c>
      <c r="Q250" s="132" t="s">
        <v>180</v>
      </c>
      <c r="R250" s="132"/>
      <c r="S250" s="131"/>
      <c r="U250" s="131" t="s">
        <v>388</v>
      </c>
      <c r="V250" s="132" t="s">
        <v>343</v>
      </c>
      <c r="W250" s="132" t="s">
        <v>180</v>
      </c>
      <c r="X250" s="131"/>
      <c r="Y250" s="132">
        <v>4</v>
      </c>
      <c r="Z250" s="132">
        <v>11</v>
      </c>
      <c r="AE250" s="125" t="s">
        <v>623</v>
      </c>
      <c r="AF250" s="125">
        <v>388</v>
      </c>
    </row>
    <row r="251" spans="1:32" ht="19.5">
      <c r="A251" s="131" t="s">
        <v>333</v>
      </c>
      <c r="B251" s="132"/>
      <c r="C251" s="132" t="s">
        <v>665</v>
      </c>
      <c r="D251" s="131" t="s">
        <v>370</v>
      </c>
      <c r="E251" s="131" t="s">
        <v>371</v>
      </c>
      <c r="F251" s="132">
        <v>7</v>
      </c>
      <c r="G251" s="132">
        <v>22</v>
      </c>
      <c r="H251" s="132"/>
      <c r="I251" s="132"/>
      <c r="J251" s="132">
        <v>3</v>
      </c>
      <c r="K251" s="132">
        <v>2</v>
      </c>
      <c r="L251" s="132">
        <v>1</v>
      </c>
      <c r="M251" s="132" t="s">
        <v>180</v>
      </c>
      <c r="N251" s="132" t="s">
        <v>339</v>
      </c>
      <c r="O251" s="132" t="s">
        <v>13</v>
      </c>
      <c r="P251" s="132" t="s">
        <v>13</v>
      </c>
      <c r="Q251" s="132" t="s">
        <v>180</v>
      </c>
      <c r="R251" s="132"/>
      <c r="S251" s="131"/>
      <c r="U251" s="131" t="s">
        <v>388</v>
      </c>
      <c r="V251" s="132" t="s">
        <v>343</v>
      </c>
      <c r="W251" s="132" t="s">
        <v>180</v>
      </c>
      <c r="X251" s="131"/>
      <c r="Y251" s="132">
        <v>3</v>
      </c>
      <c r="Z251" s="132">
        <v>10</v>
      </c>
      <c r="AE251" s="125" t="s">
        <v>623</v>
      </c>
      <c r="AF251" s="125">
        <v>388</v>
      </c>
    </row>
    <row r="252" spans="1:32" ht="19.5">
      <c r="A252" s="131" t="s">
        <v>333</v>
      </c>
      <c r="B252" s="132"/>
      <c r="C252" s="132" t="s">
        <v>666</v>
      </c>
      <c r="D252" s="131" t="s">
        <v>370</v>
      </c>
      <c r="E252" s="131" t="s">
        <v>371</v>
      </c>
      <c r="F252" s="132">
        <v>7</v>
      </c>
      <c r="G252" s="132">
        <v>22</v>
      </c>
      <c r="H252" s="132"/>
      <c r="I252" s="132"/>
      <c r="J252" s="132">
        <v>3</v>
      </c>
      <c r="K252" s="132">
        <v>2</v>
      </c>
      <c r="L252" s="132">
        <v>3</v>
      </c>
      <c r="M252" s="132" t="s">
        <v>180</v>
      </c>
      <c r="N252" s="132" t="s">
        <v>339</v>
      </c>
      <c r="O252" s="132" t="s">
        <v>180</v>
      </c>
      <c r="P252" s="132" t="s">
        <v>13</v>
      </c>
      <c r="Q252" s="132" t="s">
        <v>343</v>
      </c>
      <c r="R252" s="132"/>
      <c r="S252" s="131" t="s">
        <v>667</v>
      </c>
      <c r="U252" s="131" t="s">
        <v>388</v>
      </c>
      <c r="V252" s="132" t="s">
        <v>343</v>
      </c>
      <c r="W252" s="132" t="s">
        <v>180</v>
      </c>
      <c r="X252" s="131"/>
      <c r="Y252" s="132">
        <v>9</v>
      </c>
      <c r="Z252" s="132">
        <v>10</v>
      </c>
      <c r="AE252" s="125" t="s">
        <v>623</v>
      </c>
      <c r="AF252" s="125">
        <v>388</v>
      </c>
    </row>
    <row r="253" spans="1:32" ht="19.5">
      <c r="A253" s="131" t="s">
        <v>333</v>
      </c>
      <c r="B253" s="132"/>
      <c r="C253" s="132" t="s">
        <v>668</v>
      </c>
      <c r="D253" s="131" t="s">
        <v>336</v>
      </c>
      <c r="E253" s="131" t="s">
        <v>337</v>
      </c>
      <c r="F253" s="132">
        <v>4</v>
      </c>
      <c r="G253" s="132">
        <v>13</v>
      </c>
      <c r="H253" s="132"/>
      <c r="I253" s="132"/>
      <c r="J253" s="132">
        <v>3</v>
      </c>
      <c r="K253" s="132">
        <v>2</v>
      </c>
      <c r="L253" s="132">
        <v>2</v>
      </c>
      <c r="M253" s="132" t="s">
        <v>180</v>
      </c>
      <c r="N253" s="132" t="s">
        <v>339</v>
      </c>
      <c r="O253" s="132" t="s">
        <v>13</v>
      </c>
      <c r="P253" s="132" t="s">
        <v>13</v>
      </c>
      <c r="Q253" s="132" t="s">
        <v>180</v>
      </c>
      <c r="R253" s="132"/>
      <c r="S253" s="131"/>
      <c r="U253" s="131" t="s">
        <v>388</v>
      </c>
      <c r="V253" s="132" t="s">
        <v>343</v>
      </c>
      <c r="W253" s="132" t="s">
        <v>180</v>
      </c>
      <c r="X253" s="131"/>
      <c r="Y253" s="132">
        <v>6</v>
      </c>
      <c r="Z253" s="132">
        <v>6</v>
      </c>
      <c r="AE253" s="125" t="s">
        <v>623</v>
      </c>
      <c r="AF253" s="125">
        <v>388</v>
      </c>
    </row>
    <row r="254" spans="1:32" ht="19.5">
      <c r="A254" s="131" t="s">
        <v>333</v>
      </c>
      <c r="B254" s="132"/>
      <c r="C254" s="132" t="s">
        <v>669</v>
      </c>
      <c r="D254" s="131" t="s">
        <v>336</v>
      </c>
      <c r="E254" s="131" t="s">
        <v>337</v>
      </c>
      <c r="F254" s="132">
        <v>6</v>
      </c>
      <c r="G254" s="132">
        <v>19</v>
      </c>
      <c r="H254" s="132"/>
      <c r="I254" s="132"/>
      <c r="J254" s="132">
        <v>3</v>
      </c>
      <c r="K254" s="132">
        <v>1</v>
      </c>
      <c r="L254" s="132">
        <v>2</v>
      </c>
      <c r="M254" s="132" t="s">
        <v>180</v>
      </c>
      <c r="N254" s="132" t="s">
        <v>339</v>
      </c>
      <c r="O254" s="132" t="s">
        <v>180</v>
      </c>
      <c r="P254" s="132" t="s">
        <v>13</v>
      </c>
      <c r="Q254" s="132" t="s">
        <v>13</v>
      </c>
      <c r="R254" s="132"/>
      <c r="S254" s="131"/>
      <c r="U254" s="131" t="s">
        <v>388</v>
      </c>
      <c r="V254" s="132" t="s">
        <v>343</v>
      </c>
      <c r="W254" s="132" t="s">
        <v>13</v>
      </c>
      <c r="X254" s="131"/>
      <c r="Y254" s="132">
        <v>6</v>
      </c>
      <c r="Z254" s="132">
        <v>9</v>
      </c>
      <c r="AE254" s="125" t="s">
        <v>623</v>
      </c>
      <c r="AF254" s="125">
        <v>388</v>
      </c>
    </row>
    <row r="255" spans="1:32" ht="19.5">
      <c r="A255" s="131" t="s">
        <v>333</v>
      </c>
      <c r="B255" s="132"/>
      <c r="C255" s="132" t="s">
        <v>670</v>
      </c>
      <c r="D255" s="131" t="s">
        <v>336</v>
      </c>
      <c r="E255" s="131" t="s">
        <v>337</v>
      </c>
      <c r="F255" s="132">
        <v>5</v>
      </c>
      <c r="G255" s="132">
        <v>16</v>
      </c>
      <c r="H255" s="132"/>
      <c r="I255" s="132"/>
      <c r="J255" s="132">
        <v>2</v>
      </c>
      <c r="K255" s="132">
        <v>2</v>
      </c>
      <c r="L255" s="132">
        <v>1</v>
      </c>
      <c r="M255" s="132" t="s">
        <v>180</v>
      </c>
      <c r="N255" s="132" t="s">
        <v>339</v>
      </c>
      <c r="O255" s="132" t="s">
        <v>180</v>
      </c>
      <c r="P255" s="132" t="s">
        <v>13</v>
      </c>
      <c r="Q255" s="132" t="s">
        <v>180</v>
      </c>
      <c r="R255" s="132"/>
      <c r="S255" s="131"/>
      <c r="U255" s="131" t="s">
        <v>388</v>
      </c>
      <c r="V255" s="132" t="s">
        <v>343</v>
      </c>
      <c r="W255" s="132" t="s">
        <v>13</v>
      </c>
      <c r="X255" s="131"/>
      <c r="Y255" s="132">
        <v>2</v>
      </c>
      <c r="Z255" s="132">
        <v>7</v>
      </c>
      <c r="AE255" s="125" t="s">
        <v>623</v>
      </c>
      <c r="AF255" s="125">
        <v>388</v>
      </c>
    </row>
    <row r="256" spans="1:32" ht="19.5">
      <c r="A256" s="131" t="s">
        <v>333</v>
      </c>
      <c r="B256" s="132"/>
      <c r="C256" s="132" t="s">
        <v>671</v>
      </c>
      <c r="D256" s="131" t="s">
        <v>336</v>
      </c>
      <c r="E256" s="131" t="s">
        <v>337</v>
      </c>
      <c r="F256" s="132">
        <v>8</v>
      </c>
      <c r="G256" s="132">
        <v>25</v>
      </c>
      <c r="H256" s="132"/>
      <c r="I256" s="132"/>
      <c r="J256" s="132">
        <v>4</v>
      </c>
      <c r="K256" s="132">
        <v>2</v>
      </c>
      <c r="L256" s="132">
        <v>1</v>
      </c>
      <c r="M256" s="132" t="s">
        <v>180</v>
      </c>
      <c r="N256" s="132" t="s">
        <v>339</v>
      </c>
      <c r="O256" s="132" t="s">
        <v>13</v>
      </c>
      <c r="P256" s="132" t="s">
        <v>13</v>
      </c>
      <c r="Q256" s="132" t="s">
        <v>13</v>
      </c>
      <c r="R256" s="132"/>
      <c r="S256" s="131"/>
      <c r="U256" s="131" t="s">
        <v>388</v>
      </c>
      <c r="V256" s="132" t="s">
        <v>343</v>
      </c>
      <c r="W256" s="132" t="s">
        <v>180</v>
      </c>
      <c r="X256" s="131"/>
      <c r="Y256" s="132">
        <v>4</v>
      </c>
      <c r="Z256" s="132">
        <v>11</v>
      </c>
      <c r="AE256" s="125" t="s">
        <v>623</v>
      </c>
      <c r="AF256" s="125">
        <v>388</v>
      </c>
    </row>
    <row r="257" spans="1:32" ht="19.5">
      <c r="A257" s="131" t="s">
        <v>333</v>
      </c>
      <c r="B257" s="132"/>
      <c r="C257" s="132" t="s">
        <v>672</v>
      </c>
      <c r="D257" s="131" t="s">
        <v>336</v>
      </c>
      <c r="E257" s="131" t="s">
        <v>337</v>
      </c>
      <c r="F257" s="132">
        <v>8</v>
      </c>
      <c r="G257" s="132">
        <v>25</v>
      </c>
      <c r="H257" s="132"/>
      <c r="I257" s="132"/>
      <c r="J257" s="132">
        <v>3</v>
      </c>
      <c r="K257" s="132">
        <v>2</v>
      </c>
      <c r="L257" s="132">
        <v>1</v>
      </c>
      <c r="M257" s="132" t="s">
        <v>180</v>
      </c>
      <c r="N257" s="132" t="s">
        <v>339</v>
      </c>
      <c r="O257" s="132" t="s">
        <v>13</v>
      </c>
      <c r="P257" s="132" t="s">
        <v>13</v>
      </c>
      <c r="Q257" s="132" t="s">
        <v>180</v>
      </c>
      <c r="R257" s="132"/>
      <c r="S257" s="131"/>
      <c r="U257" s="131" t="s">
        <v>388</v>
      </c>
      <c r="V257" s="132" t="s">
        <v>343</v>
      </c>
      <c r="W257" s="132" t="s">
        <v>180</v>
      </c>
      <c r="X257" s="131"/>
      <c r="Y257" s="132">
        <v>3</v>
      </c>
      <c r="Z257" s="132">
        <v>11</v>
      </c>
      <c r="AE257" s="125" t="s">
        <v>623</v>
      </c>
      <c r="AF257" s="125">
        <v>388</v>
      </c>
    </row>
    <row r="258" spans="1:32" ht="19.5">
      <c r="A258" s="131" t="s">
        <v>333</v>
      </c>
      <c r="B258" s="132"/>
      <c r="C258" s="132" t="s">
        <v>673</v>
      </c>
      <c r="D258" s="131" t="s">
        <v>336</v>
      </c>
      <c r="E258" s="131" t="s">
        <v>337</v>
      </c>
      <c r="F258" s="132">
        <v>6</v>
      </c>
      <c r="G258" s="132">
        <v>19</v>
      </c>
      <c r="H258" s="132"/>
      <c r="I258" s="132"/>
      <c r="J258" s="132">
        <v>2</v>
      </c>
      <c r="K258" s="132">
        <v>1</v>
      </c>
      <c r="L258" s="132">
        <v>1</v>
      </c>
      <c r="M258" s="132" t="s">
        <v>180</v>
      </c>
      <c r="N258" s="132" t="s">
        <v>339</v>
      </c>
      <c r="O258" s="132" t="s">
        <v>13</v>
      </c>
      <c r="P258" s="132" t="s">
        <v>13</v>
      </c>
      <c r="Q258" s="132" t="s">
        <v>180</v>
      </c>
      <c r="R258" s="132"/>
      <c r="S258" s="131"/>
      <c r="U258" s="131" t="s">
        <v>388</v>
      </c>
      <c r="V258" s="132" t="s">
        <v>343</v>
      </c>
      <c r="W258" s="132" t="s">
        <v>13</v>
      </c>
      <c r="X258" s="131"/>
      <c r="Y258" s="132">
        <v>2</v>
      </c>
      <c r="Z258" s="132">
        <v>9</v>
      </c>
      <c r="AE258" s="125" t="s">
        <v>623</v>
      </c>
      <c r="AF258" s="125">
        <v>388</v>
      </c>
    </row>
    <row r="259" spans="1:32" ht="19.5">
      <c r="A259" s="131" t="s">
        <v>333</v>
      </c>
      <c r="B259" s="132"/>
      <c r="C259" s="132" t="s">
        <v>674</v>
      </c>
      <c r="D259" s="131" t="s">
        <v>370</v>
      </c>
      <c r="E259" s="131" t="s">
        <v>371</v>
      </c>
      <c r="F259" s="132">
        <v>7</v>
      </c>
      <c r="G259" s="132">
        <v>22</v>
      </c>
      <c r="H259" s="132"/>
      <c r="I259" s="132"/>
      <c r="J259" s="132">
        <v>3</v>
      </c>
      <c r="K259" s="132">
        <v>1</v>
      </c>
      <c r="L259" s="132">
        <v>2</v>
      </c>
      <c r="M259" s="132" t="s">
        <v>180</v>
      </c>
      <c r="N259" s="132" t="s">
        <v>339</v>
      </c>
      <c r="O259" s="132" t="s">
        <v>13</v>
      </c>
      <c r="P259" s="132" t="s">
        <v>13</v>
      </c>
      <c r="Q259" s="132" t="s">
        <v>13</v>
      </c>
      <c r="R259" s="132"/>
      <c r="S259" s="131"/>
      <c r="U259" s="131" t="s">
        <v>388</v>
      </c>
      <c r="V259" s="132" t="s">
        <v>343</v>
      </c>
      <c r="W259" s="132" t="s">
        <v>180</v>
      </c>
      <c r="X259" s="131"/>
      <c r="Y259" s="132">
        <v>6</v>
      </c>
      <c r="Z259" s="132">
        <v>10</v>
      </c>
      <c r="AE259" s="125" t="s">
        <v>623</v>
      </c>
      <c r="AF259" s="125">
        <v>388</v>
      </c>
    </row>
    <row r="260" spans="1:32" ht="19.5">
      <c r="A260" s="131" t="s">
        <v>333</v>
      </c>
      <c r="B260" s="132"/>
      <c r="C260" s="132" t="s">
        <v>675</v>
      </c>
      <c r="D260" s="131" t="s">
        <v>370</v>
      </c>
      <c r="E260" s="131" t="s">
        <v>371</v>
      </c>
      <c r="F260" s="132">
        <v>10</v>
      </c>
      <c r="G260" s="132">
        <v>31</v>
      </c>
      <c r="H260" s="132"/>
      <c r="I260" s="132"/>
      <c r="J260" s="132">
        <v>6</v>
      </c>
      <c r="K260" s="132">
        <v>1</v>
      </c>
      <c r="L260" s="132">
        <v>5</v>
      </c>
      <c r="M260" s="132" t="s">
        <v>180</v>
      </c>
      <c r="N260" s="132" t="s">
        <v>339</v>
      </c>
      <c r="O260" s="132" t="s">
        <v>13</v>
      </c>
      <c r="P260" s="132" t="s">
        <v>13</v>
      </c>
      <c r="Q260" s="132" t="s">
        <v>13</v>
      </c>
      <c r="R260" s="132"/>
      <c r="S260" s="131"/>
      <c r="U260" s="131" t="s">
        <v>388</v>
      </c>
      <c r="V260" s="132" t="s">
        <v>343</v>
      </c>
      <c r="W260" s="132" t="s">
        <v>13</v>
      </c>
      <c r="X260" s="131"/>
      <c r="Y260" s="132">
        <v>30</v>
      </c>
      <c r="Z260" s="132">
        <v>14</v>
      </c>
      <c r="AE260" s="125" t="s">
        <v>623</v>
      </c>
      <c r="AF260" s="125">
        <v>388</v>
      </c>
    </row>
    <row r="261" spans="1:32" ht="19.5">
      <c r="A261" s="131" t="s">
        <v>333</v>
      </c>
      <c r="B261" s="132"/>
      <c r="C261" s="132" t="s">
        <v>676</v>
      </c>
      <c r="D261" s="131" t="s">
        <v>370</v>
      </c>
      <c r="E261" s="131" t="s">
        <v>371</v>
      </c>
      <c r="F261" s="132">
        <v>8</v>
      </c>
      <c r="G261" s="132">
        <v>25</v>
      </c>
      <c r="H261" s="132"/>
      <c r="I261" s="132"/>
      <c r="J261" s="132">
        <v>3</v>
      </c>
      <c r="K261" s="132">
        <v>2</v>
      </c>
      <c r="L261" s="132">
        <v>1</v>
      </c>
      <c r="M261" s="132" t="s">
        <v>180</v>
      </c>
      <c r="N261" s="132" t="s">
        <v>339</v>
      </c>
      <c r="O261" s="132" t="s">
        <v>13</v>
      </c>
      <c r="P261" s="132" t="s">
        <v>13</v>
      </c>
      <c r="Q261" s="132" t="s">
        <v>180</v>
      </c>
      <c r="R261" s="132"/>
      <c r="S261" s="131"/>
      <c r="U261" s="131" t="s">
        <v>388</v>
      </c>
      <c r="V261" s="132" t="s">
        <v>343</v>
      </c>
      <c r="W261" s="132" t="s">
        <v>180</v>
      </c>
      <c r="X261" s="131"/>
      <c r="Y261" s="132">
        <v>3</v>
      </c>
      <c r="Z261" s="132">
        <v>11</v>
      </c>
      <c r="AE261" s="125" t="s">
        <v>623</v>
      </c>
      <c r="AF261" s="125">
        <v>388</v>
      </c>
    </row>
    <row r="262" spans="1:32" ht="19.5">
      <c r="A262" s="131" t="s">
        <v>333</v>
      </c>
      <c r="B262" s="132"/>
      <c r="C262" s="132" t="s">
        <v>677</v>
      </c>
      <c r="D262" s="131" t="s">
        <v>370</v>
      </c>
      <c r="E262" s="131" t="s">
        <v>371</v>
      </c>
      <c r="F262" s="132">
        <v>8</v>
      </c>
      <c r="G262" s="132">
        <v>25</v>
      </c>
      <c r="H262" s="132"/>
      <c r="I262" s="132"/>
      <c r="J262" s="132">
        <v>4</v>
      </c>
      <c r="K262" s="132">
        <v>2</v>
      </c>
      <c r="L262" s="132">
        <v>2</v>
      </c>
      <c r="M262" s="132" t="s">
        <v>180</v>
      </c>
      <c r="N262" s="132" t="s">
        <v>339</v>
      </c>
      <c r="O262" s="132" t="s">
        <v>13</v>
      </c>
      <c r="P262" s="132" t="s">
        <v>13</v>
      </c>
      <c r="Q262" s="132" t="s">
        <v>13</v>
      </c>
      <c r="R262" s="132"/>
      <c r="S262" s="131"/>
      <c r="U262" s="131" t="s">
        <v>388</v>
      </c>
      <c r="V262" s="132" t="s">
        <v>343</v>
      </c>
      <c r="W262" s="132" t="s">
        <v>180</v>
      </c>
      <c r="X262" s="131"/>
      <c r="Y262" s="132">
        <v>8</v>
      </c>
      <c r="Z262" s="132">
        <v>11</v>
      </c>
      <c r="AE262" s="125" t="s">
        <v>623</v>
      </c>
      <c r="AF262" s="125">
        <v>388</v>
      </c>
    </row>
    <row r="263" spans="1:32" ht="19.5">
      <c r="A263" s="131" t="s">
        <v>333</v>
      </c>
      <c r="B263" s="132"/>
      <c r="C263" s="132" t="s">
        <v>678</v>
      </c>
      <c r="D263" s="131" t="s">
        <v>370</v>
      </c>
      <c r="E263" s="131" t="s">
        <v>371</v>
      </c>
      <c r="F263" s="132">
        <v>8</v>
      </c>
      <c r="G263" s="132">
        <v>25</v>
      </c>
      <c r="H263" s="132"/>
      <c r="I263" s="132"/>
      <c r="J263" s="132">
        <v>4</v>
      </c>
      <c r="K263" s="132">
        <v>2</v>
      </c>
      <c r="L263" s="132">
        <v>2</v>
      </c>
      <c r="M263" s="132" t="s">
        <v>180</v>
      </c>
      <c r="N263" s="132" t="s">
        <v>339</v>
      </c>
      <c r="O263" s="132" t="s">
        <v>13</v>
      </c>
      <c r="P263" s="132" t="s">
        <v>13</v>
      </c>
      <c r="Q263" s="132" t="s">
        <v>13</v>
      </c>
      <c r="R263" s="132"/>
      <c r="S263" s="131"/>
      <c r="U263" s="131" t="s">
        <v>388</v>
      </c>
      <c r="V263" s="132" t="s">
        <v>343</v>
      </c>
      <c r="W263" s="132" t="s">
        <v>180</v>
      </c>
      <c r="X263" s="131"/>
      <c r="Y263" s="132">
        <v>8</v>
      </c>
      <c r="Z263" s="132">
        <v>11</v>
      </c>
      <c r="AE263" s="125" t="s">
        <v>623</v>
      </c>
      <c r="AF263" s="125">
        <v>388</v>
      </c>
    </row>
    <row r="264" spans="1:32" ht="19.5">
      <c r="A264" s="131" t="s">
        <v>333</v>
      </c>
      <c r="B264" s="132"/>
      <c r="C264" s="132" t="s">
        <v>679</v>
      </c>
      <c r="D264" s="131" t="s">
        <v>370</v>
      </c>
      <c r="E264" s="131" t="s">
        <v>371</v>
      </c>
      <c r="F264" s="132">
        <v>10</v>
      </c>
      <c r="G264" s="132">
        <v>31</v>
      </c>
      <c r="H264" s="132"/>
      <c r="I264" s="132"/>
      <c r="J264" s="132">
        <v>5</v>
      </c>
      <c r="K264" s="132">
        <v>2</v>
      </c>
      <c r="L264" s="132">
        <v>2</v>
      </c>
      <c r="M264" s="132" t="s">
        <v>180</v>
      </c>
      <c r="N264" s="132" t="s">
        <v>339</v>
      </c>
      <c r="O264" s="132" t="s">
        <v>13</v>
      </c>
      <c r="P264" s="132" t="s">
        <v>13</v>
      </c>
      <c r="Q264" s="132" t="s">
        <v>343</v>
      </c>
      <c r="R264" s="132"/>
      <c r="S264" s="131" t="s">
        <v>680</v>
      </c>
      <c r="U264" s="131" t="s">
        <v>388</v>
      </c>
      <c r="V264" s="132" t="s">
        <v>343</v>
      </c>
      <c r="W264" s="132" t="s">
        <v>13</v>
      </c>
      <c r="X264" s="131"/>
      <c r="Y264" s="132">
        <v>10</v>
      </c>
      <c r="Z264" s="132">
        <v>14</v>
      </c>
      <c r="AE264" s="125" t="s">
        <v>623</v>
      </c>
      <c r="AF264" s="125">
        <v>388</v>
      </c>
    </row>
    <row r="265" spans="1:32" ht="19.5">
      <c r="A265" s="131" t="s">
        <v>333</v>
      </c>
      <c r="B265" s="132"/>
      <c r="C265" s="132" t="s">
        <v>681</v>
      </c>
      <c r="D265" s="131" t="s">
        <v>336</v>
      </c>
      <c r="E265" s="131" t="s">
        <v>337</v>
      </c>
      <c r="F265" s="132">
        <v>6</v>
      </c>
      <c r="G265" s="132">
        <v>19</v>
      </c>
      <c r="H265" s="132"/>
      <c r="I265" s="132"/>
      <c r="J265" s="132">
        <v>3</v>
      </c>
      <c r="K265" s="132">
        <v>2</v>
      </c>
      <c r="L265" s="132">
        <v>2</v>
      </c>
      <c r="M265" s="132" t="s">
        <v>180</v>
      </c>
      <c r="N265" s="132" t="s">
        <v>339</v>
      </c>
      <c r="O265" s="132" t="s">
        <v>13</v>
      </c>
      <c r="P265" s="132" t="s">
        <v>13</v>
      </c>
      <c r="Q265" s="132" t="s">
        <v>180</v>
      </c>
      <c r="R265" s="132"/>
      <c r="S265" s="131"/>
      <c r="U265" s="131" t="s">
        <v>388</v>
      </c>
      <c r="V265" s="132" t="s">
        <v>343</v>
      </c>
      <c r="W265" s="132" t="s">
        <v>13</v>
      </c>
      <c r="X265" s="131"/>
      <c r="Y265" s="132">
        <v>6</v>
      </c>
      <c r="Z265" s="132">
        <v>9</v>
      </c>
      <c r="AE265" s="125" t="s">
        <v>623</v>
      </c>
      <c r="AF265" s="125">
        <v>388</v>
      </c>
    </row>
    <row r="266" spans="1:32" ht="19.5">
      <c r="A266" s="131" t="s">
        <v>333</v>
      </c>
      <c r="B266" s="132"/>
      <c r="C266" s="132" t="s">
        <v>682</v>
      </c>
      <c r="D266" s="131" t="s">
        <v>370</v>
      </c>
      <c r="E266" s="131" t="s">
        <v>371</v>
      </c>
      <c r="F266" s="132">
        <v>8</v>
      </c>
      <c r="G266" s="132">
        <v>25</v>
      </c>
      <c r="H266" s="132"/>
      <c r="I266" s="132"/>
      <c r="J266" s="132">
        <v>4</v>
      </c>
      <c r="K266" s="132">
        <v>2</v>
      </c>
      <c r="L266" s="132">
        <v>2</v>
      </c>
      <c r="M266" s="132" t="s">
        <v>180</v>
      </c>
      <c r="N266" s="132" t="s">
        <v>339</v>
      </c>
      <c r="O266" s="132" t="s">
        <v>13</v>
      </c>
      <c r="P266" s="132" t="s">
        <v>13</v>
      </c>
      <c r="Q266" s="132" t="s">
        <v>180</v>
      </c>
      <c r="R266" s="132"/>
      <c r="S266" s="131"/>
      <c r="U266" s="131" t="s">
        <v>388</v>
      </c>
      <c r="V266" s="132" t="s">
        <v>343</v>
      </c>
      <c r="W266" s="132" t="s">
        <v>180</v>
      </c>
      <c r="X266" s="131"/>
      <c r="Y266" s="132">
        <v>8</v>
      </c>
      <c r="Z266" s="132">
        <v>11</v>
      </c>
      <c r="AE266" s="125" t="s">
        <v>623</v>
      </c>
      <c r="AF266" s="125">
        <v>388</v>
      </c>
    </row>
    <row r="267" spans="1:32" ht="19.5">
      <c r="A267" s="131" t="s">
        <v>333</v>
      </c>
      <c r="B267" s="132"/>
      <c r="C267" s="132" t="s">
        <v>683</v>
      </c>
      <c r="D267" s="131" t="s">
        <v>370</v>
      </c>
      <c r="E267" s="131" t="s">
        <v>371</v>
      </c>
      <c r="F267" s="132">
        <v>7</v>
      </c>
      <c r="G267" s="132">
        <v>22</v>
      </c>
      <c r="H267" s="132"/>
      <c r="I267" s="132"/>
      <c r="J267" s="132">
        <v>3</v>
      </c>
      <c r="K267" s="132">
        <v>2</v>
      </c>
      <c r="L267" s="132">
        <v>1</v>
      </c>
      <c r="M267" s="132" t="s">
        <v>180</v>
      </c>
      <c r="N267" s="132" t="s">
        <v>339</v>
      </c>
      <c r="O267" s="132" t="s">
        <v>13</v>
      </c>
      <c r="P267" s="132" t="s">
        <v>13</v>
      </c>
      <c r="Q267" s="132" t="s">
        <v>13</v>
      </c>
      <c r="R267" s="132"/>
      <c r="S267" s="131"/>
      <c r="U267" s="131" t="s">
        <v>388</v>
      </c>
      <c r="V267" s="132" t="s">
        <v>343</v>
      </c>
      <c r="W267" s="132" t="s">
        <v>180</v>
      </c>
      <c r="X267" s="131"/>
      <c r="Y267" s="132">
        <v>3</v>
      </c>
      <c r="Z267" s="132">
        <v>10</v>
      </c>
      <c r="AE267" s="125" t="s">
        <v>623</v>
      </c>
      <c r="AF267" s="125">
        <v>388</v>
      </c>
    </row>
    <row r="268" spans="1:32" ht="19.5">
      <c r="A268" s="131" t="s">
        <v>333</v>
      </c>
      <c r="B268" s="132"/>
      <c r="C268" s="132" t="s">
        <v>684</v>
      </c>
      <c r="D268" s="131" t="s">
        <v>336</v>
      </c>
      <c r="E268" s="131" t="s">
        <v>337</v>
      </c>
      <c r="F268" s="132">
        <v>5</v>
      </c>
      <c r="G268" s="132">
        <v>16</v>
      </c>
      <c r="H268" s="132"/>
      <c r="I268" s="132"/>
      <c r="J268" s="132">
        <v>2</v>
      </c>
      <c r="K268" s="132">
        <v>1</v>
      </c>
      <c r="L268" s="132">
        <v>1</v>
      </c>
      <c r="M268" s="132" t="s">
        <v>180</v>
      </c>
      <c r="N268" s="132" t="s">
        <v>339</v>
      </c>
      <c r="O268" s="132" t="s">
        <v>13</v>
      </c>
      <c r="P268" s="132" t="s">
        <v>13</v>
      </c>
      <c r="Q268" s="132" t="s">
        <v>180</v>
      </c>
      <c r="R268" s="132"/>
      <c r="S268" s="131"/>
      <c r="U268" s="131" t="s">
        <v>388</v>
      </c>
      <c r="V268" s="132" t="s">
        <v>343</v>
      </c>
      <c r="W268" s="132" t="s">
        <v>13</v>
      </c>
      <c r="X268" s="131"/>
      <c r="Y268" s="132">
        <v>2</v>
      </c>
      <c r="Z268" s="132">
        <v>7</v>
      </c>
      <c r="AE268" s="125" t="s">
        <v>623</v>
      </c>
      <c r="AF268" s="125">
        <v>388</v>
      </c>
    </row>
    <row r="269" spans="1:36" ht="29.25">
      <c r="A269" s="131" t="s">
        <v>685</v>
      </c>
      <c r="B269" s="132"/>
      <c r="C269" s="132" t="s">
        <v>686</v>
      </c>
      <c r="D269" s="131" t="s">
        <v>687</v>
      </c>
      <c r="E269" s="131" t="s">
        <v>688</v>
      </c>
      <c r="F269" s="132">
        <v>37</v>
      </c>
      <c r="G269" s="132">
        <v>116</v>
      </c>
      <c r="H269" s="132"/>
      <c r="I269" s="132"/>
      <c r="J269" s="132">
        <v>9</v>
      </c>
      <c r="K269" s="132">
        <v>2</v>
      </c>
      <c r="L269" s="132">
        <v>8</v>
      </c>
      <c r="M269" s="132" t="s">
        <v>343</v>
      </c>
      <c r="N269" s="132" t="s">
        <v>339</v>
      </c>
      <c r="O269" s="132" t="s">
        <v>13</v>
      </c>
      <c r="P269" s="132" t="s">
        <v>13</v>
      </c>
      <c r="Q269" s="132" t="s">
        <v>13</v>
      </c>
      <c r="R269" s="132"/>
      <c r="S269" s="131" t="s">
        <v>377</v>
      </c>
      <c r="U269" s="131" t="s">
        <v>356</v>
      </c>
      <c r="V269" s="132" t="s">
        <v>342</v>
      </c>
      <c r="W269" s="132" t="s">
        <v>13</v>
      </c>
      <c r="X269" s="131" t="s">
        <v>378</v>
      </c>
      <c r="Y269" s="132">
        <v>72</v>
      </c>
      <c r="Z269" s="132">
        <v>51</v>
      </c>
      <c r="AJ269" s="125">
        <v>1200</v>
      </c>
    </row>
    <row r="270" spans="1:28" ht="29.25">
      <c r="A270" s="131" t="s">
        <v>685</v>
      </c>
      <c r="B270" s="132"/>
      <c r="C270" s="132" t="s">
        <v>689</v>
      </c>
      <c r="D270" s="131" t="s">
        <v>690</v>
      </c>
      <c r="E270" s="131" t="s">
        <v>691</v>
      </c>
      <c r="F270" s="132">
        <v>28</v>
      </c>
      <c r="G270" s="132">
        <v>88</v>
      </c>
      <c r="H270" s="132">
        <v>24</v>
      </c>
      <c r="I270" s="132">
        <v>75</v>
      </c>
      <c r="J270" s="132">
        <v>6</v>
      </c>
      <c r="K270" s="132">
        <v>3</v>
      </c>
      <c r="L270" s="132">
        <v>7</v>
      </c>
      <c r="M270" s="132" t="s">
        <v>343</v>
      </c>
      <c r="N270" s="132" t="s">
        <v>339</v>
      </c>
      <c r="O270" s="132" t="s">
        <v>180</v>
      </c>
      <c r="P270" s="132" t="s">
        <v>180</v>
      </c>
      <c r="Q270" s="132" t="s">
        <v>180</v>
      </c>
      <c r="R270" s="132"/>
      <c r="S270" s="131" t="s">
        <v>692</v>
      </c>
      <c r="U270" s="131" t="s">
        <v>341</v>
      </c>
      <c r="V270" s="132" t="s">
        <v>342</v>
      </c>
      <c r="W270" s="132" t="s">
        <v>180</v>
      </c>
      <c r="X270" s="131"/>
      <c r="Y270" s="132">
        <v>42</v>
      </c>
      <c r="Z270" s="132">
        <v>51</v>
      </c>
      <c r="AA270" s="125" t="s">
        <v>693</v>
      </c>
      <c r="AB270" s="125">
        <v>1450</v>
      </c>
    </row>
    <row r="271" spans="1:30" ht="29.25">
      <c r="A271" s="131" t="s">
        <v>685</v>
      </c>
      <c r="B271" s="132"/>
      <c r="C271" s="132" t="s">
        <v>694</v>
      </c>
      <c r="D271" s="131" t="s">
        <v>687</v>
      </c>
      <c r="E271" s="131" t="s">
        <v>688</v>
      </c>
      <c r="F271" s="132">
        <v>22</v>
      </c>
      <c r="G271" s="132">
        <v>69</v>
      </c>
      <c r="H271" s="132"/>
      <c r="I271" s="132"/>
      <c r="J271" s="132">
        <v>7</v>
      </c>
      <c r="K271" s="132">
        <v>2</v>
      </c>
      <c r="L271" s="132">
        <v>6</v>
      </c>
      <c r="M271" s="132" t="s">
        <v>343</v>
      </c>
      <c r="N271" s="132" t="s">
        <v>339</v>
      </c>
      <c r="O271" s="132" t="s">
        <v>180</v>
      </c>
      <c r="P271" s="132" t="s">
        <v>13</v>
      </c>
      <c r="Q271" s="132" t="s">
        <v>180</v>
      </c>
      <c r="R271" s="132"/>
      <c r="S271" s="131"/>
      <c r="U271" s="131" t="s">
        <v>372</v>
      </c>
      <c r="V271" s="132" t="s">
        <v>367</v>
      </c>
      <c r="W271" s="132" t="s">
        <v>343</v>
      </c>
      <c r="X271" s="131"/>
      <c r="Y271" s="132">
        <v>42</v>
      </c>
      <c r="Z271" s="132">
        <v>30</v>
      </c>
      <c r="AC271" s="125" t="s">
        <v>392</v>
      </c>
      <c r="AD271" s="125">
        <v>2280</v>
      </c>
    </row>
    <row r="272" spans="1:32" ht="29.25">
      <c r="A272" s="131" t="s">
        <v>685</v>
      </c>
      <c r="B272" s="132"/>
      <c r="C272" s="132" t="s">
        <v>695</v>
      </c>
      <c r="D272" s="131" t="s">
        <v>525</v>
      </c>
      <c r="E272" s="131" t="s">
        <v>526</v>
      </c>
      <c r="F272" s="132">
        <v>7</v>
      </c>
      <c r="G272" s="132">
        <v>22</v>
      </c>
      <c r="H272" s="132"/>
      <c r="I272" s="132"/>
      <c r="J272" s="132">
        <v>4</v>
      </c>
      <c r="K272" s="132">
        <v>1</v>
      </c>
      <c r="L272" s="132">
        <v>3</v>
      </c>
      <c r="M272" s="132" t="s">
        <v>180</v>
      </c>
      <c r="N272" s="132" t="s">
        <v>339</v>
      </c>
      <c r="O272" s="132" t="s">
        <v>13</v>
      </c>
      <c r="P272" s="132" t="s">
        <v>13</v>
      </c>
      <c r="Q272" s="132" t="s">
        <v>13</v>
      </c>
      <c r="R272" s="132"/>
      <c r="S272" s="131"/>
      <c r="U272" s="131" t="s">
        <v>388</v>
      </c>
      <c r="V272" s="132" t="s">
        <v>343</v>
      </c>
      <c r="W272" s="132" t="s">
        <v>13</v>
      </c>
      <c r="X272" s="131"/>
      <c r="Y272" s="132">
        <v>12</v>
      </c>
      <c r="Z272" s="132">
        <v>10</v>
      </c>
      <c r="AE272" s="125" t="s">
        <v>623</v>
      </c>
      <c r="AF272" s="125">
        <v>388</v>
      </c>
    </row>
    <row r="273" spans="1:28" ht="29.25">
      <c r="A273" s="131" t="s">
        <v>685</v>
      </c>
      <c r="B273" s="132"/>
      <c r="C273" s="132" t="s">
        <v>696</v>
      </c>
      <c r="D273" s="131" t="s">
        <v>637</v>
      </c>
      <c r="E273" s="131" t="s">
        <v>638</v>
      </c>
      <c r="F273" s="132">
        <v>45</v>
      </c>
      <c r="G273" s="132">
        <v>141</v>
      </c>
      <c r="H273" s="132"/>
      <c r="I273" s="132"/>
      <c r="J273" s="132">
        <v>13</v>
      </c>
      <c r="K273" s="132">
        <v>3</v>
      </c>
      <c r="L273" s="132">
        <v>11</v>
      </c>
      <c r="M273" s="132" t="s">
        <v>343</v>
      </c>
      <c r="N273" s="132" t="s">
        <v>339</v>
      </c>
      <c r="O273" s="132" t="s">
        <v>180</v>
      </c>
      <c r="P273" s="132" t="s">
        <v>13</v>
      </c>
      <c r="Q273" s="132" t="s">
        <v>180</v>
      </c>
      <c r="R273" s="132"/>
      <c r="S273" s="131"/>
      <c r="U273" s="131" t="s">
        <v>341</v>
      </c>
      <c r="V273" s="132" t="s">
        <v>342</v>
      </c>
      <c r="W273" s="132" t="s">
        <v>343</v>
      </c>
      <c r="X273" s="131"/>
      <c r="Y273" s="132">
        <v>143</v>
      </c>
      <c r="Z273" s="132">
        <v>62</v>
      </c>
      <c r="AA273" s="125" t="s">
        <v>502</v>
      </c>
      <c r="AB273" s="125">
        <v>2950</v>
      </c>
    </row>
    <row r="274" spans="1:26" s="134" customFormat="1" ht="107.25">
      <c r="A274" s="135" t="s">
        <v>685</v>
      </c>
      <c r="B274" s="136"/>
      <c r="C274" s="136" t="s">
        <v>697</v>
      </c>
      <c r="D274" s="135" t="s">
        <v>698</v>
      </c>
      <c r="E274" s="135" t="s">
        <v>699</v>
      </c>
      <c r="F274" s="136">
        <v>9</v>
      </c>
      <c r="G274" s="136">
        <v>28</v>
      </c>
      <c r="H274" s="136"/>
      <c r="I274" s="136"/>
      <c r="J274" s="136">
        <v>6</v>
      </c>
      <c r="K274" s="136"/>
      <c r="L274" s="136"/>
      <c r="M274" s="136"/>
      <c r="N274" s="136"/>
      <c r="O274" s="136"/>
      <c r="P274" s="136"/>
      <c r="Q274" s="136"/>
      <c r="R274" s="136"/>
      <c r="S274" s="135"/>
      <c r="U274" s="135" t="s">
        <v>700</v>
      </c>
      <c r="V274" s="136"/>
      <c r="W274" s="136" t="s">
        <v>180</v>
      </c>
      <c r="X274" s="135"/>
      <c r="Y274" s="136"/>
      <c r="Z274" s="136">
        <v>13</v>
      </c>
    </row>
    <row r="275" spans="1:30" ht="29.25">
      <c r="A275" s="131" t="s">
        <v>685</v>
      </c>
      <c r="B275" s="132"/>
      <c r="C275" s="132" t="s">
        <v>701</v>
      </c>
      <c r="D275" s="131" t="s">
        <v>637</v>
      </c>
      <c r="E275" s="131" t="s">
        <v>638</v>
      </c>
      <c r="F275" s="132">
        <v>14</v>
      </c>
      <c r="G275" s="132">
        <v>44</v>
      </c>
      <c r="H275" s="132"/>
      <c r="I275" s="132"/>
      <c r="J275" s="132">
        <v>9</v>
      </c>
      <c r="K275" s="132">
        <v>3</v>
      </c>
      <c r="L275" s="132">
        <v>3</v>
      </c>
      <c r="M275" s="132" t="s">
        <v>343</v>
      </c>
      <c r="N275" s="132" t="s">
        <v>339</v>
      </c>
      <c r="O275" s="132" t="s">
        <v>13</v>
      </c>
      <c r="P275" s="132" t="s">
        <v>13</v>
      </c>
      <c r="Q275" s="132" t="s">
        <v>13</v>
      </c>
      <c r="R275" s="132"/>
      <c r="S275" s="131"/>
      <c r="U275" s="131" t="s">
        <v>372</v>
      </c>
      <c r="V275" s="132" t="s">
        <v>367</v>
      </c>
      <c r="W275" s="132" t="s">
        <v>343</v>
      </c>
      <c r="X275" s="131"/>
      <c r="Y275" s="132">
        <v>27</v>
      </c>
      <c r="Z275" s="132">
        <v>19</v>
      </c>
      <c r="AC275" s="125" t="s">
        <v>373</v>
      </c>
      <c r="AD275" s="125">
        <v>1150</v>
      </c>
    </row>
    <row r="276" spans="1:28" ht="12.75" customHeight="1">
      <c r="A276" s="187" t="s">
        <v>685</v>
      </c>
      <c r="B276" s="188"/>
      <c r="C276" s="188" t="s">
        <v>702</v>
      </c>
      <c r="D276" s="187" t="s">
        <v>637</v>
      </c>
      <c r="E276" s="187" t="s">
        <v>638</v>
      </c>
      <c r="F276" s="188">
        <v>50</v>
      </c>
      <c r="G276" s="188">
        <v>157</v>
      </c>
      <c r="H276" s="188"/>
      <c r="I276" s="188"/>
      <c r="J276" s="188">
        <v>14</v>
      </c>
      <c r="K276" s="188">
        <v>2</v>
      </c>
      <c r="L276" s="188">
        <v>14</v>
      </c>
      <c r="M276" s="188" t="s">
        <v>338</v>
      </c>
      <c r="N276" s="188" t="s">
        <v>339</v>
      </c>
      <c r="O276" s="188" t="s">
        <v>180</v>
      </c>
      <c r="P276" s="188" t="s">
        <v>180</v>
      </c>
      <c r="Q276" s="188" t="s">
        <v>180</v>
      </c>
      <c r="R276" s="188"/>
      <c r="S276" s="187"/>
      <c r="U276" s="131" t="s">
        <v>341</v>
      </c>
      <c r="V276" s="132" t="s">
        <v>342</v>
      </c>
      <c r="W276" s="132" t="s">
        <v>180</v>
      </c>
      <c r="X276" s="131"/>
      <c r="Y276" s="188">
        <v>196</v>
      </c>
      <c r="Z276" s="188">
        <v>69</v>
      </c>
      <c r="AA276" s="125" t="s">
        <v>451</v>
      </c>
      <c r="AB276" s="125">
        <v>3990</v>
      </c>
    </row>
    <row r="277" spans="1:36" ht="29.25">
      <c r="A277" s="187"/>
      <c r="B277" s="188"/>
      <c r="C277" s="188"/>
      <c r="D277" s="187"/>
      <c r="E277" s="187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7"/>
      <c r="U277" s="131" t="s">
        <v>356</v>
      </c>
      <c r="V277" s="132" t="s">
        <v>342</v>
      </c>
      <c r="W277" s="132" t="s">
        <v>180</v>
      </c>
      <c r="X277" s="131" t="s">
        <v>357</v>
      </c>
      <c r="Y277" s="188"/>
      <c r="Z277" s="188"/>
      <c r="AJ277" s="125">
        <v>2000</v>
      </c>
    </row>
    <row r="278" spans="1:26" s="134" customFormat="1" ht="29.25">
      <c r="A278" s="135" t="s">
        <v>685</v>
      </c>
      <c r="B278" s="136"/>
      <c r="C278" s="136" t="s">
        <v>703</v>
      </c>
      <c r="D278" s="135" t="s">
        <v>690</v>
      </c>
      <c r="E278" s="135" t="s">
        <v>691</v>
      </c>
      <c r="F278" s="136">
        <v>20</v>
      </c>
      <c r="G278" s="136">
        <v>63</v>
      </c>
      <c r="H278" s="136">
        <v>18</v>
      </c>
      <c r="I278" s="136">
        <v>57</v>
      </c>
      <c r="J278" s="136">
        <v>7</v>
      </c>
      <c r="K278" s="136">
        <v>2</v>
      </c>
      <c r="L278" s="136">
        <v>4</v>
      </c>
      <c r="M278" s="136" t="s">
        <v>343</v>
      </c>
      <c r="N278" s="136" t="s">
        <v>704</v>
      </c>
      <c r="O278" s="136" t="s">
        <v>343</v>
      </c>
      <c r="P278" s="136" t="s">
        <v>342</v>
      </c>
      <c r="Q278" s="136" t="s">
        <v>342</v>
      </c>
      <c r="R278" s="136"/>
      <c r="S278" s="135" t="s">
        <v>705</v>
      </c>
      <c r="U278" s="135" t="s">
        <v>706</v>
      </c>
      <c r="V278" s="136"/>
      <c r="W278" s="136" t="s">
        <v>707</v>
      </c>
      <c r="X278" s="135"/>
      <c r="Y278" s="136">
        <v>28</v>
      </c>
      <c r="Z278" s="136">
        <v>37</v>
      </c>
    </row>
    <row r="279" spans="1:28" ht="29.25">
      <c r="A279" s="131" t="s">
        <v>685</v>
      </c>
      <c r="B279" s="132"/>
      <c r="C279" s="132" t="s">
        <v>708</v>
      </c>
      <c r="D279" s="131" t="s">
        <v>690</v>
      </c>
      <c r="E279" s="131" t="s">
        <v>691</v>
      </c>
      <c r="F279" s="132">
        <v>18</v>
      </c>
      <c r="G279" s="132">
        <v>57</v>
      </c>
      <c r="H279" s="132">
        <v>14</v>
      </c>
      <c r="I279" s="132">
        <v>44</v>
      </c>
      <c r="J279" s="132">
        <v>7</v>
      </c>
      <c r="K279" s="132">
        <v>3</v>
      </c>
      <c r="L279" s="132">
        <v>6</v>
      </c>
      <c r="M279" s="132" t="s">
        <v>343</v>
      </c>
      <c r="N279" s="132" t="s">
        <v>339</v>
      </c>
      <c r="O279" s="132" t="s">
        <v>180</v>
      </c>
      <c r="P279" s="132" t="s">
        <v>13</v>
      </c>
      <c r="Q279" s="132" t="s">
        <v>180</v>
      </c>
      <c r="R279" s="132"/>
      <c r="S279" s="131"/>
      <c r="U279" s="131" t="s">
        <v>341</v>
      </c>
      <c r="V279" s="132" t="s">
        <v>342</v>
      </c>
      <c r="W279" s="132" t="s">
        <v>13</v>
      </c>
      <c r="X279" s="131"/>
      <c r="Y279" s="132">
        <v>42</v>
      </c>
      <c r="Z279" s="132">
        <v>32</v>
      </c>
      <c r="AA279" s="125" t="s">
        <v>693</v>
      </c>
      <c r="AB279" s="125">
        <v>1450</v>
      </c>
    </row>
    <row r="280" spans="1:28" ht="29.25">
      <c r="A280" s="131" t="s">
        <v>685</v>
      </c>
      <c r="B280" s="132"/>
      <c r="C280" s="132" t="s">
        <v>709</v>
      </c>
      <c r="D280" s="131" t="s">
        <v>690</v>
      </c>
      <c r="E280" s="131" t="s">
        <v>691</v>
      </c>
      <c r="F280" s="132">
        <v>17</v>
      </c>
      <c r="G280" s="132">
        <v>53</v>
      </c>
      <c r="H280" s="132"/>
      <c r="I280" s="132"/>
      <c r="J280" s="132">
        <v>6</v>
      </c>
      <c r="K280" s="132">
        <v>2</v>
      </c>
      <c r="L280" s="132">
        <v>4</v>
      </c>
      <c r="M280" s="132" t="s">
        <v>343</v>
      </c>
      <c r="N280" s="132" t="s">
        <v>339</v>
      </c>
      <c r="O280" s="132" t="s">
        <v>180</v>
      </c>
      <c r="P280" s="132" t="s">
        <v>13</v>
      </c>
      <c r="Q280" s="132" t="s">
        <v>180</v>
      </c>
      <c r="R280" s="132"/>
      <c r="S280" s="131" t="s">
        <v>667</v>
      </c>
      <c r="U280" s="131" t="s">
        <v>341</v>
      </c>
      <c r="V280" s="132" t="s">
        <v>342</v>
      </c>
      <c r="W280" s="132" t="s">
        <v>180</v>
      </c>
      <c r="X280" s="131"/>
      <c r="Y280" s="132">
        <v>24</v>
      </c>
      <c r="Z280" s="132">
        <v>24</v>
      </c>
      <c r="AA280" s="125" t="s">
        <v>710</v>
      </c>
      <c r="AB280" s="125">
        <v>730</v>
      </c>
    </row>
    <row r="281" spans="1:28" ht="29.25">
      <c r="A281" s="131" t="s">
        <v>685</v>
      </c>
      <c r="B281" s="132"/>
      <c r="C281" s="132" t="s">
        <v>711</v>
      </c>
      <c r="D281" s="131" t="s">
        <v>637</v>
      </c>
      <c r="E281" s="131" t="s">
        <v>638</v>
      </c>
      <c r="F281" s="132">
        <v>39</v>
      </c>
      <c r="G281" s="132">
        <v>123</v>
      </c>
      <c r="H281" s="132"/>
      <c r="I281" s="132"/>
      <c r="J281" s="132">
        <v>9</v>
      </c>
      <c r="K281" s="132">
        <v>2</v>
      </c>
      <c r="L281" s="132">
        <v>8</v>
      </c>
      <c r="M281" s="132" t="s">
        <v>338</v>
      </c>
      <c r="N281" s="132" t="s">
        <v>339</v>
      </c>
      <c r="O281" s="132" t="s">
        <v>180</v>
      </c>
      <c r="P281" s="132" t="s">
        <v>180</v>
      </c>
      <c r="Q281" s="132" t="s">
        <v>180</v>
      </c>
      <c r="R281" s="132"/>
      <c r="S281" s="131"/>
      <c r="U281" s="131" t="s">
        <v>341</v>
      </c>
      <c r="V281" s="132" t="s">
        <v>342</v>
      </c>
      <c r="W281" s="132" t="s">
        <v>180</v>
      </c>
      <c r="X281" s="131"/>
      <c r="Y281" s="132">
        <v>72</v>
      </c>
      <c r="Z281" s="132">
        <v>54</v>
      </c>
      <c r="AA281" s="125" t="s">
        <v>352</v>
      </c>
      <c r="AB281" s="125">
        <v>2180</v>
      </c>
    </row>
    <row r="282" spans="1:26" s="134" customFormat="1" ht="29.25">
      <c r="A282" s="135" t="s">
        <v>685</v>
      </c>
      <c r="B282" s="136"/>
      <c r="C282" s="136" t="s">
        <v>712</v>
      </c>
      <c r="D282" s="135" t="s">
        <v>690</v>
      </c>
      <c r="E282" s="135" t="s">
        <v>691</v>
      </c>
      <c r="F282" s="136">
        <v>24</v>
      </c>
      <c r="G282" s="136">
        <v>75</v>
      </c>
      <c r="H282" s="136"/>
      <c r="I282" s="136"/>
      <c r="J282" s="136">
        <v>6</v>
      </c>
      <c r="K282" s="136">
        <v>2</v>
      </c>
      <c r="L282" s="136">
        <v>5</v>
      </c>
      <c r="M282" s="136" t="s">
        <v>343</v>
      </c>
      <c r="N282" s="136" t="s">
        <v>704</v>
      </c>
      <c r="O282" s="136" t="s">
        <v>343</v>
      </c>
      <c r="P282" s="136" t="s">
        <v>338</v>
      </c>
      <c r="Q282" s="136" t="s">
        <v>338</v>
      </c>
      <c r="R282" s="136"/>
      <c r="S282" s="135" t="s">
        <v>713</v>
      </c>
      <c r="U282" s="135" t="s">
        <v>706</v>
      </c>
      <c r="V282" s="136"/>
      <c r="W282" s="136" t="s">
        <v>13</v>
      </c>
      <c r="X282" s="135"/>
      <c r="Y282" s="136">
        <v>30</v>
      </c>
      <c r="Z282" s="136">
        <v>33</v>
      </c>
    </row>
    <row r="283" spans="1:26" s="139" customFormat="1" ht="58.5">
      <c r="A283" s="137" t="s">
        <v>685</v>
      </c>
      <c r="B283" s="138"/>
      <c r="C283" s="138" t="s">
        <v>714</v>
      </c>
      <c r="D283" s="137" t="s">
        <v>715</v>
      </c>
      <c r="E283" s="137" t="s">
        <v>699</v>
      </c>
      <c r="F283" s="138">
        <v>7</v>
      </c>
      <c r="G283" s="138">
        <v>22</v>
      </c>
      <c r="H283" s="138"/>
      <c r="I283" s="138"/>
      <c r="J283" s="138">
        <v>5</v>
      </c>
      <c r="K283" s="138"/>
      <c r="L283" s="138"/>
      <c r="M283" s="138"/>
      <c r="N283" s="138"/>
      <c r="O283" s="138"/>
      <c r="P283" s="138"/>
      <c r="Q283" s="138"/>
      <c r="R283" s="138"/>
      <c r="S283" s="137"/>
      <c r="T283" s="125"/>
      <c r="U283" s="137" t="s">
        <v>700</v>
      </c>
      <c r="V283" s="138"/>
      <c r="W283" s="138" t="s">
        <v>180</v>
      </c>
      <c r="X283" s="137"/>
      <c r="Y283" s="138"/>
      <c r="Z283" s="138">
        <v>10</v>
      </c>
    </row>
    <row r="284" spans="1:30" ht="19.5">
      <c r="A284" s="124" t="s">
        <v>716</v>
      </c>
      <c r="C284" s="140">
        <v>23</v>
      </c>
      <c r="D284" s="124" t="s">
        <v>717</v>
      </c>
      <c r="F284" s="141">
        <v>14</v>
      </c>
      <c r="J284" s="125">
        <v>5</v>
      </c>
      <c r="K284" s="125">
        <v>1</v>
      </c>
      <c r="L284" s="125">
        <v>4</v>
      </c>
      <c r="S284" s="124" t="s">
        <v>718</v>
      </c>
      <c r="U284" s="124" t="s">
        <v>372</v>
      </c>
      <c r="Y284" s="125">
        <f>J284*L284</f>
        <v>20</v>
      </c>
      <c r="AC284" s="125" t="s">
        <v>373</v>
      </c>
      <c r="AD284" s="125">
        <v>1150</v>
      </c>
    </row>
    <row r="285" spans="1:30" ht="12.75" customHeight="1">
      <c r="A285" s="185" t="s">
        <v>716</v>
      </c>
      <c r="C285" s="186">
        <v>33</v>
      </c>
      <c r="D285" s="184" t="s">
        <v>687</v>
      </c>
      <c r="F285" s="183">
        <v>29</v>
      </c>
      <c r="J285" s="183">
        <v>13</v>
      </c>
      <c r="K285" s="183">
        <v>2</v>
      </c>
      <c r="L285" s="183">
        <v>7</v>
      </c>
      <c r="S285" s="185" t="s">
        <v>719</v>
      </c>
      <c r="U285" s="124" t="s">
        <v>372</v>
      </c>
      <c r="V285" s="140">
        <v>10</v>
      </c>
      <c r="W285" s="140">
        <v>2</v>
      </c>
      <c r="Y285" s="183">
        <f>J285*L285</f>
        <v>91</v>
      </c>
      <c r="Z285" s="189"/>
      <c r="AC285" s="125" t="s">
        <v>399</v>
      </c>
      <c r="AD285" s="125">
        <v>3510</v>
      </c>
    </row>
    <row r="286" spans="1:35" ht="39">
      <c r="A286" s="185"/>
      <c r="C286" s="186"/>
      <c r="D286" s="184"/>
      <c r="F286" s="183"/>
      <c r="J286" s="183"/>
      <c r="K286" s="183"/>
      <c r="L286" s="183"/>
      <c r="S286" s="185"/>
      <c r="U286" s="142" t="s">
        <v>345</v>
      </c>
      <c r="V286" s="140">
        <v>5</v>
      </c>
      <c r="W286" s="140">
        <v>2</v>
      </c>
      <c r="Y286" s="183"/>
      <c r="Z286" s="189"/>
      <c r="AI286" s="125">
        <v>1000</v>
      </c>
    </row>
    <row r="287" spans="1:30" ht="19.5">
      <c r="A287" s="124" t="s">
        <v>716</v>
      </c>
      <c r="C287" s="140">
        <v>69</v>
      </c>
      <c r="D287" s="124" t="s">
        <v>687</v>
      </c>
      <c r="F287" s="141">
        <v>36</v>
      </c>
      <c r="J287" s="141">
        <v>12</v>
      </c>
      <c r="K287" s="141">
        <v>1</v>
      </c>
      <c r="L287" s="141">
        <v>10</v>
      </c>
      <c r="U287" s="124" t="s">
        <v>372</v>
      </c>
      <c r="V287" s="140">
        <v>10</v>
      </c>
      <c r="W287" s="140">
        <v>3</v>
      </c>
      <c r="Y287" s="141">
        <f aca="true" t="shared" si="0" ref="Y287:Y300">J287*L287</f>
        <v>120</v>
      </c>
      <c r="AC287" s="125" t="s">
        <v>399</v>
      </c>
      <c r="AD287" s="125">
        <v>3510</v>
      </c>
    </row>
    <row r="288" spans="1:32" ht="12.75" customHeight="1">
      <c r="A288" s="184" t="s">
        <v>720</v>
      </c>
      <c r="C288" s="140">
        <v>41</v>
      </c>
      <c r="D288" s="124" t="s">
        <v>721</v>
      </c>
      <c r="F288" s="125">
        <v>10</v>
      </c>
      <c r="J288" s="125">
        <v>5</v>
      </c>
      <c r="L288" s="125">
        <v>2</v>
      </c>
      <c r="U288" s="124" t="s">
        <v>388</v>
      </c>
      <c r="Y288" s="141">
        <f t="shared" si="0"/>
        <v>10</v>
      </c>
      <c r="AE288" s="125" t="s">
        <v>623</v>
      </c>
      <c r="AF288" s="125">
        <v>388</v>
      </c>
    </row>
    <row r="289" spans="1:32" ht="9.75">
      <c r="A289" s="184"/>
      <c r="C289" s="140">
        <v>42</v>
      </c>
      <c r="D289" s="124" t="s">
        <v>721</v>
      </c>
      <c r="F289" s="125">
        <v>10</v>
      </c>
      <c r="J289" s="125">
        <v>5</v>
      </c>
      <c r="L289" s="125">
        <v>2</v>
      </c>
      <c r="U289" s="124" t="s">
        <v>388</v>
      </c>
      <c r="Y289" s="141">
        <f t="shared" si="0"/>
        <v>10</v>
      </c>
      <c r="AE289" s="125" t="s">
        <v>623</v>
      </c>
      <c r="AF289" s="125">
        <v>388</v>
      </c>
    </row>
    <row r="290" spans="1:32" ht="9.75">
      <c r="A290" s="184"/>
      <c r="C290" s="140">
        <v>44</v>
      </c>
      <c r="D290" s="124" t="s">
        <v>721</v>
      </c>
      <c r="F290" s="125">
        <v>10</v>
      </c>
      <c r="J290" s="125">
        <v>5</v>
      </c>
      <c r="L290" s="125">
        <v>2</v>
      </c>
      <c r="U290" s="124" t="s">
        <v>388</v>
      </c>
      <c r="Y290" s="141">
        <f t="shared" si="0"/>
        <v>10</v>
      </c>
      <c r="AE290" s="125" t="s">
        <v>623</v>
      </c>
      <c r="AF290" s="125">
        <v>388</v>
      </c>
    </row>
    <row r="291" spans="1:32" ht="9.75">
      <c r="A291" s="184"/>
      <c r="C291" s="140">
        <v>45</v>
      </c>
      <c r="D291" s="124" t="s">
        <v>721</v>
      </c>
      <c r="F291" s="125">
        <v>10</v>
      </c>
      <c r="J291" s="125">
        <v>5</v>
      </c>
      <c r="L291" s="125">
        <v>2</v>
      </c>
      <c r="U291" s="124" t="s">
        <v>388</v>
      </c>
      <c r="Y291" s="141">
        <f t="shared" si="0"/>
        <v>10</v>
      </c>
      <c r="AE291" s="125" t="s">
        <v>623</v>
      </c>
      <c r="AF291" s="125">
        <v>388</v>
      </c>
    </row>
    <row r="292" spans="1:30" ht="9.75">
      <c r="A292" s="184"/>
      <c r="C292" s="140">
        <v>46</v>
      </c>
      <c r="D292" s="124" t="s">
        <v>721</v>
      </c>
      <c r="F292" s="125">
        <v>20</v>
      </c>
      <c r="J292" s="125">
        <v>8</v>
      </c>
      <c r="L292" s="125">
        <v>3</v>
      </c>
      <c r="U292" s="124" t="s">
        <v>372</v>
      </c>
      <c r="Y292" s="141">
        <f t="shared" si="0"/>
        <v>24</v>
      </c>
      <c r="AC292" s="125" t="s">
        <v>373</v>
      </c>
      <c r="AD292" s="125">
        <v>1150</v>
      </c>
    </row>
    <row r="293" spans="1:32" ht="19.5">
      <c r="A293" s="184"/>
      <c r="C293" s="140">
        <v>47</v>
      </c>
      <c r="D293" s="124" t="s">
        <v>722</v>
      </c>
      <c r="F293" s="125">
        <v>10</v>
      </c>
      <c r="J293" s="125">
        <v>6</v>
      </c>
      <c r="L293" s="125">
        <v>2</v>
      </c>
      <c r="U293" s="124" t="s">
        <v>388</v>
      </c>
      <c r="Y293" s="141">
        <f t="shared" si="0"/>
        <v>12</v>
      </c>
      <c r="AE293" s="125" t="s">
        <v>623</v>
      </c>
      <c r="AF293" s="125">
        <v>388</v>
      </c>
    </row>
    <row r="294" spans="1:32" ht="19.5">
      <c r="A294" s="184"/>
      <c r="C294" s="140">
        <v>48</v>
      </c>
      <c r="D294" s="124" t="s">
        <v>722</v>
      </c>
      <c r="F294" s="125">
        <v>15</v>
      </c>
      <c r="J294" s="125">
        <v>6</v>
      </c>
      <c r="L294" s="125">
        <v>2</v>
      </c>
      <c r="U294" s="124" t="s">
        <v>388</v>
      </c>
      <c r="Y294" s="141">
        <f t="shared" si="0"/>
        <v>12</v>
      </c>
      <c r="AE294" s="125" t="s">
        <v>623</v>
      </c>
      <c r="AF294" s="125">
        <v>388</v>
      </c>
    </row>
    <row r="295" spans="1:32" ht="19.5">
      <c r="A295" s="184"/>
      <c r="C295" s="140">
        <v>49</v>
      </c>
      <c r="D295" s="124" t="s">
        <v>722</v>
      </c>
      <c r="F295" s="125">
        <v>10</v>
      </c>
      <c r="J295" s="125">
        <v>6</v>
      </c>
      <c r="L295" s="125">
        <v>2</v>
      </c>
      <c r="U295" s="124" t="s">
        <v>388</v>
      </c>
      <c r="Y295" s="141">
        <f t="shared" si="0"/>
        <v>12</v>
      </c>
      <c r="AE295" s="125" t="s">
        <v>623</v>
      </c>
      <c r="AF295" s="125">
        <v>388</v>
      </c>
    </row>
    <row r="296" spans="1:32" ht="19.5">
      <c r="A296" s="184"/>
      <c r="C296" s="140">
        <v>50</v>
      </c>
      <c r="D296" s="124" t="s">
        <v>722</v>
      </c>
      <c r="F296" s="125">
        <v>10</v>
      </c>
      <c r="J296" s="125">
        <v>6</v>
      </c>
      <c r="L296" s="125">
        <v>2</v>
      </c>
      <c r="U296" s="124" t="s">
        <v>388</v>
      </c>
      <c r="Y296" s="141">
        <f t="shared" si="0"/>
        <v>12</v>
      </c>
      <c r="AE296" s="125" t="s">
        <v>623</v>
      </c>
      <c r="AF296" s="125">
        <v>388</v>
      </c>
    </row>
    <row r="297" spans="1:32" ht="19.5">
      <c r="A297" s="184"/>
      <c r="C297" s="140">
        <v>51</v>
      </c>
      <c r="D297" s="124" t="s">
        <v>722</v>
      </c>
      <c r="F297" s="125">
        <v>10</v>
      </c>
      <c r="J297" s="125">
        <v>6</v>
      </c>
      <c r="L297" s="125">
        <v>2</v>
      </c>
      <c r="U297" s="124" t="s">
        <v>388</v>
      </c>
      <c r="Y297" s="141">
        <f t="shared" si="0"/>
        <v>12</v>
      </c>
      <c r="AE297" s="125" t="s">
        <v>623</v>
      </c>
      <c r="AF297" s="125">
        <v>388</v>
      </c>
    </row>
    <row r="298" spans="1:30" ht="19.5">
      <c r="A298" s="184"/>
      <c r="C298" s="140">
        <v>52</v>
      </c>
      <c r="D298" s="124" t="s">
        <v>687</v>
      </c>
      <c r="F298" s="125">
        <v>20</v>
      </c>
      <c r="H298" s="125">
        <v>25</v>
      </c>
      <c r="J298" s="125">
        <v>8</v>
      </c>
      <c r="L298" s="125">
        <v>3</v>
      </c>
      <c r="U298" s="124" t="s">
        <v>372</v>
      </c>
      <c r="Y298" s="141">
        <f t="shared" si="0"/>
        <v>24</v>
      </c>
      <c r="AC298" s="125" t="s">
        <v>373</v>
      </c>
      <c r="AD298" s="125">
        <v>1150</v>
      </c>
    </row>
    <row r="299" spans="1:30" ht="19.5">
      <c r="A299" s="184"/>
      <c r="C299" s="140">
        <v>53</v>
      </c>
      <c r="D299" s="124" t="s">
        <v>687</v>
      </c>
      <c r="F299" s="125">
        <v>20</v>
      </c>
      <c r="J299" s="125">
        <v>8</v>
      </c>
      <c r="L299" s="125">
        <v>3</v>
      </c>
      <c r="U299" s="124" t="s">
        <v>372</v>
      </c>
      <c r="Y299" s="141">
        <f t="shared" si="0"/>
        <v>24</v>
      </c>
      <c r="AC299" s="125" t="s">
        <v>373</v>
      </c>
      <c r="AD299" s="125">
        <v>1150</v>
      </c>
    </row>
    <row r="300" spans="1:30" ht="19.5">
      <c r="A300" s="184"/>
      <c r="C300" s="140">
        <v>54</v>
      </c>
      <c r="D300" s="124" t="s">
        <v>687</v>
      </c>
      <c r="F300" s="125">
        <v>18</v>
      </c>
      <c r="J300" s="125">
        <v>8</v>
      </c>
      <c r="L300" s="125">
        <v>3</v>
      </c>
      <c r="U300" s="124" t="s">
        <v>372</v>
      </c>
      <c r="Y300" s="141">
        <f t="shared" si="0"/>
        <v>24</v>
      </c>
      <c r="AC300" s="125" t="s">
        <v>373</v>
      </c>
      <c r="AD300" s="125">
        <v>1150</v>
      </c>
    </row>
    <row r="301" spans="28:36" ht="9.75">
      <c r="AB301" s="125">
        <f>SUM(AB2:AB283)</f>
        <v>412030</v>
      </c>
      <c r="AD301" s="125">
        <f>SUM(AD2:AD300)</f>
        <v>221450</v>
      </c>
      <c r="AF301" s="125">
        <f>SUM(AF2:AF300)</f>
        <v>17036</v>
      </c>
      <c r="AH301" s="125">
        <f>SUM(AH15:AH300)+AH10</f>
        <v>91980</v>
      </c>
      <c r="AI301" s="125">
        <f>SUM(AI2:AI300)</f>
        <v>9000</v>
      </c>
      <c r="AJ301" s="125">
        <f>SUM(AJ2:AJ300)</f>
        <v>69200</v>
      </c>
    </row>
  </sheetData>
  <sheetProtection selectLockedCells="1" selectUnlockedCells="1"/>
  <mergeCells count="855">
    <mergeCell ref="AA1:AB1"/>
    <mergeCell ref="AC1:AD1"/>
    <mergeCell ref="AE1:AF1"/>
    <mergeCell ref="AG1:AH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Y2:Y4"/>
    <mergeCell ref="Z2:Z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Y6:Y7"/>
    <mergeCell ref="Z6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Y8:Y9"/>
    <mergeCell ref="Z8:Z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Y10:Y11"/>
    <mergeCell ref="Z10:Z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Y12:Y13"/>
    <mergeCell ref="Z12:Z13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Y17:Y18"/>
    <mergeCell ref="Z17:Z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R19:R21"/>
    <mergeCell ref="S19:S21"/>
    <mergeCell ref="Y19:Y21"/>
    <mergeCell ref="Z19:Z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Y29:Y30"/>
    <mergeCell ref="Z29:Z30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Y32:Y33"/>
    <mergeCell ref="Z32:Z33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Y37:Y38"/>
    <mergeCell ref="Z37:Z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Y40:Y41"/>
    <mergeCell ref="Z40:Z41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Y46:Y47"/>
    <mergeCell ref="Z46:Z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Y48:Y49"/>
    <mergeCell ref="Z48:Z49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Y51:Y52"/>
    <mergeCell ref="Z51:Z52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Y58:Y59"/>
    <mergeCell ref="Z58:Z59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Y91:Y92"/>
    <mergeCell ref="Z91:Z92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Y97:Y98"/>
    <mergeCell ref="Z97:Z98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Y100:Y101"/>
    <mergeCell ref="Z100:Z101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Y106:Y107"/>
    <mergeCell ref="Z106:Z107"/>
    <mergeCell ref="A108:A110"/>
    <mergeCell ref="B108:B110"/>
    <mergeCell ref="C108:C110"/>
    <mergeCell ref="D108:D110"/>
    <mergeCell ref="E108:E110"/>
    <mergeCell ref="F108:F110"/>
    <mergeCell ref="G108:G110"/>
    <mergeCell ref="H108:H110"/>
    <mergeCell ref="I108:I110"/>
    <mergeCell ref="J108:J110"/>
    <mergeCell ref="K108:K110"/>
    <mergeCell ref="L108:L110"/>
    <mergeCell ref="M108:M110"/>
    <mergeCell ref="N108:N110"/>
    <mergeCell ref="O108:O110"/>
    <mergeCell ref="P108:P110"/>
    <mergeCell ref="Q108:Q110"/>
    <mergeCell ref="R108:R110"/>
    <mergeCell ref="S108:S110"/>
    <mergeCell ref="Y108:Y110"/>
    <mergeCell ref="Z108:Z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Y111:Y112"/>
    <mergeCell ref="Z111:Z112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J115:J117"/>
    <mergeCell ref="K115:K117"/>
    <mergeCell ref="L115:L117"/>
    <mergeCell ref="M115:M117"/>
    <mergeCell ref="N115:N117"/>
    <mergeCell ref="O115:O117"/>
    <mergeCell ref="P115:P117"/>
    <mergeCell ref="Q115:Q117"/>
    <mergeCell ref="R115:R117"/>
    <mergeCell ref="S115:S117"/>
    <mergeCell ref="Y115:Y117"/>
    <mergeCell ref="Z115:Z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Y118:Y119"/>
    <mergeCell ref="Z118:Z119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Y129:Y130"/>
    <mergeCell ref="Z129:Z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Y131:Y132"/>
    <mergeCell ref="Z131:Z132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Y135:Y136"/>
    <mergeCell ref="Z135:Z136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Y141:Y142"/>
    <mergeCell ref="Z141:Z142"/>
    <mergeCell ref="A144:A146"/>
    <mergeCell ref="B144:B146"/>
    <mergeCell ref="C144:C146"/>
    <mergeCell ref="D144:D146"/>
    <mergeCell ref="E144:E146"/>
    <mergeCell ref="F144:F146"/>
    <mergeCell ref="G144:G146"/>
    <mergeCell ref="H144:H146"/>
    <mergeCell ref="I144:I146"/>
    <mergeCell ref="J144:J146"/>
    <mergeCell ref="K144:K146"/>
    <mergeCell ref="L144:L146"/>
    <mergeCell ref="M144:M146"/>
    <mergeCell ref="N144:N146"/>
    <mergeCell ref="O144:O146"/>
    <mergeCell ref="P144:P146"/>
    <mergeCell ref="Q144:Q146"/>
    <mergeCell ref="R144:R146"/>
    <mergeCell ref="S144:S146"/>
    <mergeCell ref="Y144:Y146"/>
    <mergeCell ref="Z144:Z146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Y148:Y149"/>
    <mergeCell ref="Z148:Z149"/>
    <mergeCell ref="A153:A156"/>
    <mergeCell ref="B153:B156"/>
    <mergeCell ref="C153:C156"/>
    <mergeCell ref="D153:D156"/>
    <mergeCell ref="E153:E156"/>
    <mergeCell ref="F153:F156"/>
    <mergeCell ref="G153:G156"/>
    <mergeCell ref="H153:H156"/>
    <mergeCell ref="I153:I156"/>
    <mergeCell ref="J153:J156"/>
    <mergeCell ref="K153:K156"/>
    <mergeCell ref="L153:L156"/>
    <mergeCell ref="M153:M156"/>
    <mergeCell ref="N153:N156"/>
    <mergeCell ref="O153:O156"/>
    <mergeCell ref="P153:P156"/>
    <mergeCell ref="Q153:Q156"/>
    <mergeCell ref="R153:R156"/>
    <mergeCell ref="S153:S156"/>
    <mergeCell ref="Y153:Y156"/>
    <mergeCell ref="Z153:Z156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S161:S162"/>
    <mergeCell ref="Y161:Y162"/>
    <mergeCell ref="Z161:Z162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S173:S174"/>
    <mergeCell ref="Y173:Y174"/>
    <mergeCell ref="Z173:Z174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O176:O177"/>
    <mergeCell ref="P176:P177"/>
    <mergeCell ref="Q176:Q177"/>
    <mergeCell ref="R176:R177"/>
    <mergeCell ref="S176:S177"/>
    <mergeCell ref="Y176:Y177"/>
    <mergeCell ref="Z176:Z177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Y179:Y180"/>
    <mergeCell ref="Z179:Z180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M198:M199"/>
    <mergeCell ref="N198:N199"/>
    <mergeCell ref="O198:O199"/>
    <mergeCell ref="P198:P199"/>
    <mergeCell ref="Q198:Q199"/>
    <mergeCell ref="R198:R199"/>
    <mergeCell ref="S198:S199"/>
    <mergeCell ref="Y198:Y199"/>
    <mergeCell ref="Z198:Z199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R208:R209"/>
    <mergeCell ref="S208:S209"/>
    <mergeCell ref="Y208:Y209"/>
    <mergeCell ref="Z208:Z209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Y214:Y215"/>
    <mergeCell ref="Z214:Z215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Y223:Y224"/>
    <mergeCell ref="Z223:Z224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L233:L234"/>
    <mergeCell ref="M233:M234"/>
    <mergeCell ref="N233:N234"/>
    <mergeCell ref="O233:O234"/>
    <mergeCell ref="P233:P234"/>
    <mergeCell ref="Q233:Q234"/>
    <mergeCell ref="R233:R234"/>
    <mergeCell ref="S233:S234"/>
    <mergeCell ref="Y233:Y234"/>
    <mergeCell ref="Z233:Z234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O276:O277"/>
    <mergeCell ref="S276:S277"/>
    <mergeCell ref="Y276:Y277"/>
    <mergeCell ref="L285:L286"/>
    <mergeCell ref="S285:S286"/>
    <mergeCell ref="Y285:Y286"/>
    <mergeCell ref="Z285:Z286"/>
    <mergeCell ref="Z276:Z277"/>
    <mergeCell ref="P276:P277"/>
    <mergeCell ref="Q276:Q277"/>
    <mergeCell ref="R276:R277"/>
    <mergeCell ref="K285:K286"/>
    <mergeCell ref="A288:A300"/>
    <mergeCell ref="A285:A286"/>
    <mergeCell ref="C285:C286"/>
    <mergeCell ref="D285:D286"/>
    <mergeCell ref="F285:F286"/>
    <mergeCell ref="J285:J286"/>
  </mergeCells>
  <printOptions gridLines="1"/>
  <pageMargins left="0.7875" right="0.7875" top="0.7875" bottom="0.78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Kosik</dc:creator>
  <cp:keywords/>
  <dc:description/>
  <cp:lastModifiedBy>Libor 1</cp:lastModifiedBy>
  <cp:lastPrinted>2019-11-01T08:45:47Z</cp:lastPrinted>
  <dcterms:created xsi:type="dcterms:W3CDTF">2019-10-01T12:55:04Z</dcterms:created>
  <dcterms:modified xsi:type="dcterms:W3CDTF">2020-08-17T20:19:35Z</dcterms:modified>
  <cp:category/>
  <cp:version/>
  <cp:contentType/>
  <cp:contentStatus/>
</cp:coreProperties>
</file>